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e315e717a08cc48/Documents/"/>
    </mc:Choice>
  </mc:AlternateContent>
  <xr:revisionPtr revIDLastSave="0" documentId="8_{E384C407-F6D4-4246-B774-289660BBFDA8}" xr6:coauthVersionLast="47" xr6:coauthVersionMax="47" xr10:uidLastSave="{00000000-0000-0000-0000-000000000000}"/>
  <bookViews>
    <workbookView xWindow="-108" yWindow="-108" windowWidth="23256" windowHeight="12456" firstSheet="1" activeTab="3" xr2:uid="{B3E733D9-2635-4B99-B4EF-15C29A7A9A1B}"/>
  </bookViews>
  <sheets>
    <sheet name="Academic Integrity Statement" sheetId="1" r:id="rId1"/>
    <sheet name="Beam Calculator" sheetId="2" r:id="rId2"/>
    <sheet name="Basswood Beam Deflection Graph" sheetId="3" r:id="rId3"/>
    <sheet name="SYP Beam Deflection Graph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" l="1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8" i="4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9" i="3"/>
  <c r="E63" i="2"/>
  <c r="E65" i="2" s="1"/>
  <c r="E22" i="2"/>
  <c r="E23" i="2"/>
  <c r="E42" i="2"/>
  <c r="E41" i="2"/>
  <c r="E11" i="2"/>
  <c r="E12" i="2" s="1"/>
  <c r="E13" i="2" s="1"/>
  <c r="E10" i="2"/>
  <c r="E7" i="2"/>
  <c r="E9" i="2" s="1"/>
  <c r="E6" i="2"/>
  <c r="E8" i="2" s="1"/>
  <c r="E48" i="2" l="1"/>
  <c r="E49" i="2"/>
  <c r="E50" i="2" s="1"/>
  <c r="E51" i="2" s="1"/>
  <c r="E45" i="2"/>
  <c r="E47" i="2" s="1"/>
  <c r="E44" i="2"/>
  <c r="E46" i="2" s="1"/>
  <c r="E68" i="2"/>
  <c r="E69" i="2" s="1"/>
  <c r="E70" i="2" s="1"/>
  <c r="E64" i="2"/>
  <c r="E66" i="2" s="1"/>
  <c r="E67" i="2"/>
  <c r="E30" i="2"/>
  <c r="E31" i="2" s="1"/>
  <c r="E32" i="2" s="1"/>
  <c r="E26" i="2"/>
  <c r="E28" i="2" s="1"/>
  <c r="E29" i="2"/>
  <c r="E25" i="2"/>
  <c r="E27" i="2" s="1"/>
</calcChain>
</file>

<file path=xl/sharedStrings.xml><?xml version="1.0" encoding="utf-8"?>
<sst xmlns="http://schemas.openxmlformats.org/spreadsheetml/2006/main" count="120" uniqueCount="57">
  <si>
    <t xml:space="preserve">Saul Castro </t>
  </si>
  <si>
    <t xml:space="preserve"> I have neither given nor received any unauthorized help on this assignment, nor witnessed any violation of the UNC Charlotte Code of Academic Integrity.</t>
  </si>
  <si>
    <t>Design Criteria</t>
  </si>
  <si>
    <t>Px (lbf)</t>
  </si>
  <si>
    <t>Py (lbf)</t>
  </si>
  <si>
    <t>Modulus of Elasticity (psi)</t>
  </si>
  <si>
    <t>Span Length Between Supports (in)</t>
  </si>
  <si>
    <t>Total Beam Length (in)</t>
  </si>
  <si>
    <t>Cross-Section Dimensions</t>
  </si>
  <si>
    <t>b (in)</t>
  </si>
  <si>
    <t>Ix (in^4)</t>
  </si>
  <si>
    <t>Iy (in^4)</t>
  </si>
  <si>
    <t>∆x (in)</t>
  </si>
  <si>
    <t>∆y (in)</t>
  </si>
  <si>
    <t>Density of Beam (lbm/ft^3)</t>
  </si>
  <si>
    <t>A (in^2)</t>
  </si>
  <si>
    <t>V (in^3)</t>
  </si>
  <si>
    <t>m (lbm)</t>
  </si>
  <si>
    <t>m (g)</t>
  </si>
  <si>
    <t>w</t>
  </si>
  <si>
    <t>Height (in)</t>
  </si>
  <si>
    <t>Width (in)</t>
  </si>
  <si>
    <t>Solid Box Beam</t>
  </si>
  <si>
    <t>Outside Height (in)</t>
  </si>
  <si>
    <t xml:space="preserve">Outside Width (in) </t>
  </si>
  <si>
    <t>Top/Bottom Thickness (in)</t>
  </si>
  <si>
    <t>Side Thickness (in)</t>
  </si>
  <si>
    <t>Hollow Box Beam</t>
  </si>
  <si>
    <t>Inside Height (in)</t>
  </si>
  <si>
    <t>Inside Width (in)</t>
  </si>
  <si>
    <t>Flange Thickness (in)</t>
  </si>
  <si>
    <t>Web Thickness (in)</t>
  </si>
  <si>
    <t>Web Width (in)</t>
  </si>
  <si>
    <t>Flange Width (in)</t>
  </si>
  <si>
    <t>I-Beam</t>
  </si>
  <si>
    <t xml:space="preserve">        h</t>
  </si>
  <si>
    <t>Web Height (in)</t>
  </si>
  <si>
    <t xml:space="preserve">          h</t>
  </si>
  <si>
    <t>H-Beam</t>
  </si>
  <si>
    <t>Flange Height (in)</t>
  </si>
  <si>
    <t xml:space="preserve">       h</t>
  </si>
  <si>
    <t>th(t/b)</t>
  </si>
  <si>
    <t>th(s)</t>
  </si>
  <si>
    <t>w(i)</t>
  </si>
  <si>
    <t xml:space="preserve"> h(o)  h(i)</t>
  </si>
  <si>
    <t>w(o)</t>
  </si>
  <si>
    <t>th(f)</t>
  </si>
  <si>
    <t>th(w)</t>
  </si>
  <si>
    <t>h(w)</t>
  </si>
  <si>
    <t>w(f)</t>
  </si>
  <si>
    <t>w(w)</t>
  </si>
  <si>
    <t>h(f)</t>
  </si>
  <si>
    <t xml:space="preserve">       </t>
  </si>
  <si>
    <t>Span Lengh Between Supports (in)</t>
  </si>
  <si>
    <t>Web and Flange Thickness (in)</t>
  </si>
  <si>
    <t>a (in)</t>
  </si>
  <si>
    <t>0-1000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</si>
</sst>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0" formatCode="0.0000"/>
    <numFmt numFmtId="171" formatCode="0.000"/>
    <numFmt numFmtId="173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badi"/>
      <family val="2"/>
    </font>
    <font>
      <b/>
      <sz val="11"/>
      <color theme="1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959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left"/>
    </xf>
    <xf numFmtId="14" fontId="1" fillId="0" borderId="0" xfId="0" applyNumberFormat="1" applyFont="1" applyBorder="1" applyAlignment="1">
      <alignment horizontal="left"/>
    </xf>
    <xf numFmtId="0" fontId="0" fillId="0" borderId="0" xfId="0" applyFill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4" borderId="7" xfId="0" applyFont="1" applyFill="1" applyBorder="1"/>
    <xf numFmtId="170" fontId="1" fillId="4" borderId="8" xfId="0" applyNumberFormat="1" applyFont="1" applyFill="1" applyBorder="1"/>
    <xf numFmtId="0" fontId="1" fillId="4" borderId="9" xfId="0" applyFont="1" applyFill="1" applyBorder="1"/>
    <xf numFmtId="170" fontId="1" fillId="4" borderId="10" xfId="0" applyNumberFormat="1" applyFont="1" applyFill="1" applyBorder="1"/>
    <xf numFmtId="171" fontId="1" fillId="4" borderId="10" xfId="0" applyNumberFormat="1" applyFont="1" applyFill="1" applyBorder="1"/>
    <xf numFmtId="0" fontId="1" fillId="4" borderId="11" xfId="0" applyFont="1" applyFill="1" applyBorder="1"/>
    <xf numFmtId="0" fontId="1" fillId="3" borderId="3" xfId="0" applyFont="1" applyFill="1" applyBorder="1" applyAlignment="1">
      <alignment horizontal="left"/>
    </xf>
    <xf numFmtId="0" fontId="1" fillId="0" borderId="0" xfId="0" applyFont="1" applyFill="1"/>
    <xf numFmtId="0" fontId="1" fillId="2" borderId="0" xfId="0" applyFont="1" applyFill="1"/>
    <xf numFmtId="0" fontId="1" fillId="3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71" fontId="1" fillId="4" borderId="12" xfId="0" applyNumberFormat="1" applyFont="1" applyFill="1" applyBorder="1"/>
    <xf numFmtId="0" fontId="3" fillId="3" borderId="1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1" fillId="3" borderId="3" xfId="0" applyNumberFormat="1" applyFont="1" applyFill="1" applyBorder="1"/>
    <xf numFmtId="0" fontId="1" fillId="3" borderId="4" xfId="0" applyNumberFormat="1" applyFont="1" applyFill="1" applyBorder="1"/>
    <xf numFmtId="0" fontId="1" fillId="3" borderId="5" xfId="0" applyNumberFormat="1" applyFont="1" applyFill="1" applyBorder="1"/>
    <xf numFmtId="0" fontId="1" fillId="3" borderId="6" xfId="0" applyNumberFormat="1" applyFont="1" applyFill="1" applyBorder="1"/>
    <xf numFmtId="0" fontId="1" fillId="4" borderId="7" xfId="0" applyNumberFormat="1" applyFont="1" applyFill="1" applyBorder="1"/>
    <xf numFmtId="0" fontId="1" fillId="4" borderId="9" xfId="0" applyNumberFormat="1" applyFont="1" applyFill="1" applyBorder="1"/>
    <xf numFmtId="0" fontId="1" fillId="4" borderId="11" xfId="0" applyNumberFormat="1" applyFont="1" applyFill="1" applyBorder="1"/>
    <xf numFmtId="0" fontId="1" fillId="5" borderId="0" xfId="0" applyFont="1" applyFill="1"/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5" borderId="0" xfId="0" applyFill="1"/>
    <xf numFmtId="0" fontId="1" fillId="5" borderId="0" xfId="0" applyFont="1" applyFill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" fillId="5" borderId="0" xfId="0" applyFont="1" applyFill="1" applyBorder="1"/>
    <xf numFmtId="0" fontId="1" fillId="5" borderId="0" xfId="0" applyNumberFormat="1" applyFont="1" applyFill="1" applyBorder="1"/>
    <xf numFmtId="0" fontId="1" fillId="0" borderId="0" xfId="0" applyNumberFormat="1" applyFont="1" applyFill="1" applyBorder="1"/>
    <xf numFmtId="171" fontId="1" fillId="0" borderId="0" xfId="0" applyNumberFormat="1" applyFont="1" applyFill="1" applyBorder="1"/>
    <xf numFmtId="0" fontId="1" fillId="0" borderId="0" xfId="0" applyFont="1" applyFill="1" applyBorder="1"/>
    <xf numFmtId="0" fontId="3" fillId="3" borderId="2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70" fontId="1" fillId="4" borderId="10" xfId="0" applyNumberFormat="1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7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173" fontId="1" fillId="4" borderId="0" xfId="0" applyNumberFormat="1" applyFont="1" applyFill="1" applyBorder="1" applyAlignment="1">
      <alignment horizontal="center"/>
    </xf>
    <xf numFmtId="170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3" borderId="15" xfId="0" applyNumberFormat="1" applyFont="1" applyFill="1" applyBorder="1" applyAlignment="1">
      <alignment horizontal="center"/>
    </xf>
    <xf numFmtId="170" fontId="1" fillId="4" borderId="12" xfId="0" applyNumberFormat="1" applyFont="1" applyFill="1" applyBorder="1" applyAlignment="1">
      <alignment horizontal="center"/>
    </xf>
    <xf numFmtId="170" fontId="1" fillId="3" borderId="3" xfId="0" applyNumberFormat="1" applyFont="1" applyFill="1" applyBorder="1"/>
    <xf numFmtId="170" fontId="1" fillId="3" borderId="4" xfId="0" applyNumberFormat="1" applyFont="1" applyFill="1" applyBorder="1"/>
    <xf numFmtId="0" fontId="1" fillId="3" borderId="4" xfId="0" applyNumberFormat="1" applyFont="1" applyFill="1" applyBorder="1" applyAlignment="1">
      <alignment horizontal="right"/>
    </xf>
    <xf numFmtId="0" fontId="1" fillId="3" borderId="16" xfId="0" applyNumberFormat="1" applyFont="1" applyFill="1" applyBorder="1" applyAlignment="1">
      <alignment horizontal="right"/>
    </xf>
    <xf numFmtId="0" fontId="1" fillId="3" borderId="6" xfId="0" applyNumberFormat="1" applyFont="1" applyFill="1" applyBorder="1" applyAlignment="1">
      <alignment horizontal="right"/>
    </xf>
    <xf numFmtId="0" fontId="4" fillId="5" borderId="0" xfId="0" applyFont="1" applyFill="1"/>
    <xf numFmtId="0" fontId="4" fillId="0" borderId="0" xfId="0" applyFont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right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2" borderId="0" xfId="0" applyFont="1" applyFill="1"/>
    <xf numFmtId="170" fontId="4" fillId="3" borderId="3" xfId="0" applyNumberFormat="1" applyFont="1" applyFill="1" applyBorder="1"/>
    <xf numFmtId="1" fontId="4" fillId="3" borderId="4" xfId="0" applyNumberFormat="1" applyFont="1" applyFill="1" applyBorder="1"/>
    <xf numFmtId="0" fontId="4" fillId="5" borderId="0" xfId="0" applyFont="1" applyFill="1" applyAlignment="1">
      <alignment horizontal="center"/>
    </xf>
    <xf numFmtId="0" fontId="4" fillId="4" borderId="7" xfId="0" applyFont="1" applyFill="1" applyBorder="1" applyAlignment="1">
      <alignment horizontal="center"/>
    </xf>
    <xf numFmtId="170" fontId="4" fillId="4" borderId="8" xfId="0" applyNumberFormat="1" applyFont="1" applyFill="1" applyBorder="1" applyAlignment="1">
      <alignment horizontal="center"/>
    </xf>
    <xf numFmtId="0" fontId="4" fillId="5" borderId="0" xfId="0" applyFont="1" applyFill="1" applyBorder="1"/>
    <xf numFmtId="0" fontId="4" fillId="4" borderId="9" xfId="0" applyFont="1" applyFill="1" applyBorder="1" applyAlignment="1">
      <alignment horizontal="center"/>
    </xf>
    <xf numFmtId="1" fontId="4" fillId="4" borderId="10" xfId="0" applyNumberFormat="1" applyFont="1" applyFill="1" applyBorder="1" applyAlignment="1">
      <alignment horizontal="center"/>
    </xf>
    <xf numFmtId="171" fontId="4" fillId="4" borderId="10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171" fontId="4" fillId="4" borderId="1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595"/>
      <color rgb="FFFFA7A7"/>
      <color rgb="FFFFCBCB"/>
      <color rgb="FFFF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500">
                <a:latin typeface="Times New Roman" panose="02020603050405020304" pitchFamily="18" charset="0"/>
                <a:cs typeface="Times New Roman" panose="02020603050405020304" pitchFamily="18" charset="0"/>
              </a:rPr>
              <a:t>Graph of Deflection With Respect to Load Location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'Basswood Beam Deflection Graph'!$E$8:$E$80</c:f>
              <c:numCache>
                <c:formatCode>0.0</c:formatCode>
                <c:ptCount val="73"/>
                <c:pt idx="0" formatCode="0">
                  <c:v>36</c:v>
                </c:pt>
                <c:pt idx="1">
                  <c:v>35.5</c:v>
                </c:pt>
                <c:pt idx="2" formatCode="0">
                  <c:v>35</c:v>
                </c:pt>
                <c:pt idx="3">
                  <c:v>34.5</c:v>
                </c:pt>
                <c:pt idx="4" formatCode="0">
                  <c:v>34</c:v>
                </c:pt>
                <c:pt idx="5">
                  <c:v>33.5</c:v>
                </c:pt>
                <c:pt idx="6" formatCode="0">
                  <c:v>33</c:v>
                </c:pt>
                <c:pt idx="7">
                  <c:v>32.5</c:v>
                </c:pt>
                <c:pt idx="8" formatCode="0">
                  <c:v>32</c:v>
                </c:pt>
                <c:pt idx="9">
                  <c:v>31.5</c:v>
                </c:pt>
                <c:pt idx="10" formatCode="0">
                  <c:v>31</c:v>
                </c:pt>
                <c:pt idx="11">
                  <c:v>30.5</c:v>
                </c:pt>
                <c:pt idx="12" formatCode="0">
                  <c:v>30</c:v>
                </c:pt>
                <c:pt idx="13">
                  <c:v>29.5</c:v>
                </c:pt>
                <c:pt idx="14" formatCode="0">
                  <c:v>29</c:v>
                </c:pt>
                <c:pt idx="15">
                  <c:v>28.5</c:v>
                </c:pt>
                <c:pt idx="16" formatCode="0">
                  <c:v>28</c:v>
                </c:pt>
                <c:pt idx="17">
                  <c:v>27.5</c:v>
                </c:pt>
                <c:pt idx="18" formatCode="0">
                  <c:v>27</c:v>
                </c:pt>
                <c:pt idx="19">
                  <c:v>26.5</c:v>
                </c:pt>
                <c:pt idx="20" formatCode="0">
                  <c:v>26</c:v>
                </c:pt>
                <c:pt idx="21">
                  <c:v>25.5</c:v>
                </c:pt>
                <c:pt idx="22" formatCode="0">
                  <c:v>25</c:v>
                </c:pt>
                <c:pt idx="23">
                  <c:v>24.5</c:v>
                </c:pt>
                <c:pt idx="24" formatCode="0">
                  <c:v>24</c:v>
                </c:pt>
                <c:pt idx="25">
                  <c:v>23.5</c:v>
                </c:pt>
                <c:pt idx="26" formatCode="0">
                  <c:v>23</c:v>
                </c:pt>
                <c:pt idx="27">
                  <c:v>22.5</c:v>
                </c:pt>
                <c:pt idx="28" formatCode="0">
                  <c:v>22</c:v>
                </c:pt>
                <c:pt idx="29">
                  <c:v>21.5</c:v>
                </c:pt>
                <c:pt idx="30" formatCode="0">
                  <c:v>21</c:v>
                </c:pt>
                <c:pt idx="31">
                  <c:v>20.5</c:v>
                </c:pt>
                <c:pt idx="32" formatCode="0">
                  <c:v>20</c:v>
                </c:pt>
                <c:pt idx="33">
                  <c:v>19.5</c:v>
                </c:pt>
                <c:pt idx="34" formatCode="0">
                  <c:v>19</c:v>
                </c:pt>
                <c:pt idx="35">
                  <c:v>18.5</c:v>
                </c:pt>
                <c:pt idx="36" formatCode="0">
                  <c:v>18</c:v>
                </c:pt>
                <c:pt idx="37">
                  <c:v>17.5</c:v>
                </c:pt>
                <c:pt idx="38" formatCode="0">
                  <c:v>17</c:v>
                </c:pt>
                <c:pt idx="39">
                  <c:v>16.5</c:v>
                </c:pt>
                <c:pt idx="40" formatCode="0">
                  <c:v>16</c:v>
                </c:pt>
                <c:pt idx="41">
                  <c:v>15.5</c:v>
                </c:pt>
                <c:pt idx="42" formatCode="0">
                  <c:v>15</c:v>
                </c:pt>
                <c:pt idx="43">
                  <c:v>14.5</c:v>
                </c:pt>
                <c:pt idx="44" formatCode="0">
                  <c:v>14</c:v>
                </c:pt>
                <c:pt idx="45">
                  <c:v>13.5</c:v>
                </c:pt>
                <c:pt idx="46" formatCode="0">
                  <c:v>13</c:v>
                </c:pt>
                <c:pt idx="47">
                  <c:v>12.5</c:v>
                </c:pt>
                <c:pt idx="48" formatCode="0">
                  <c:v>12</c:v>
                </c:pt>
                <c:pt idx="49">
                  <c:v>11.5</c:v>
                </c:pt>
                <c:pt idx="50" formatCode="0">
                  <c:v>11</c:v>
                </c:pt>
                <c:pt idx="51">
                  <c:v>10.5</c:v>
                </c:pt>
                <c:pt idx="52" formatCode="0">
                  <c:v>10</c:v>
                </c:pt>
                <c:pt idx="53">
                  <c:v>9.5</c:v>
                </c:pt>
                <c:pt idx="54" formatCode="0">
                  <c:v>9</c:v>
                </c:pt>
                <c:pt idx="55">
                  <c:v>8.5</c:v>
                </c:pt>
                <c:pt idx="56" formatCode="0">
                  <c:v>8</c:v>
                </c:pt>
                <c:pt idx="57">
                  <c:v>7.5</c:v>
                </c:pt>
                <c:pt idx="58" formatCode="0">
                  <c:v>7</c:v>
                </c:pt>
                <c:pt idx="59">
                  <c:v>6.5</c:v>
                </c:pt>
                <c:pt idx="60" formatCode="0">
                  <c:v>6</c:v>
                </c:pt>
                <c:pt idx="61">
                  <c:v>5.5</c:v>
                </c:pt>
                <c:pt idx="62" formatCode="0">
                  <c:v>5</c:v>
                </c:pt>
                <c:pt idx="63">
                  <c:v>4.5</c:v>
                </c:pt>
                <c:pt idx="64" formatCode="0">
                  <c:v>4</c:v>
                </c:pt>
                <c:pt idx="65">
                  <c:v>3.5</c:v>
                </c:pt>
                <c:pt idx="66" formatCode="0">
                  <c:v>3</c:v>
                </c:pt>
                <c:pt idx="67">
                  <c:v>2.5</c:v>
                </c:pt>
                <c:pt idx="68" formatCode="0">
                  <c:v>2</c:v>
                </c:pt>
                <c:pt idx="69">
                  <c:v>1.5</c:v>
                </c:pt>
                <c:pt idx="70" formatCode="0">
                  <c:v>1</c:v>
                </c:pt>
                <c:pt idx="71">
                  <c:v>0.5</c:v>
                </c:pt>
                <c:pt idx="72" formatCode="0">
                  <c:v>0</c:v>
                </c:pt>
              </c:numCache>
            </c:numRef>
          </c:xVal>
          <c:yVal>
            <c:numRef>
              <c:f>'Basswood Beam Deflection Graph'!$F$8:$F$80</c:f>
              <c:numCache>
                <c:formatCode>0.0000</c:formatCode>
                <c:ptCount val="73"/>
                <c:pt idx="0" formatCode="General">
                  <c:v>0</c:v>
                </c:pt>
                <c:pt idx="1">
                  <c:v>2.9648111055703669E-4</c:v>
                </c:pt>
                <c:pt idx="2">
                  <c:v>1.1527533757028207E-3</c:v>
                </c:pt>
                <c:pt idx="3">
                  <c:v>2.5201188467086815E-3</c:v>
                </c:pt>
                <c:pt idx="4">
                  <c:v>4.3512911095917083E-3</c:v>
                </c:pt>
                <c:pt idx="5">
                  <c:v>6.6003952851147471E-3</c:v>
                </c:pt>
                <c:pt idx="6">
                  <c:v>9.2229680287864036E-3</c:v>
                </c:pt>
                <c:pt idx="7">
                  <c:v>1.2175957530861042E-2</c:v>
                </c:pt>
                <c:pt idx="8">
                  <c:v>1.5417723516338785E-2</c:v>
                </c:pt>
                <c:pt idx="9">
                  <c:v>1.8908037244965516E-2</c:v>
                </c:pt>
                <c:pt idx="10">
                  <c:v>2.2608081511232871E-2</c:v>
                </c:pt>
                <c:pt idx="11">
                  <c:v>2.6480450644378248E-2</c:v>
                </c:pt>
                <c:pt idx="12">
                  <c:v>3.0489150508384806E-2</c:v>
                </c:pt>
                <c:pt idx="13">
                  <c:v>3.4599598501981459E-2</c:v>
                </c:pt>
                <c:pt idx="14">
                  <c:v>3.8778623558642887E-2</c:v>
                </c:pt>
                <c:pt idx="15">
                  <c:v>4.2994466146589513E-2</c:v>
                </c:pt>
                <c:pt idx="16">
                  <c:v>4.7216778268787535E-2</c:v>
                </c:pt>
                <c:pt idx="17">
                  <c:v>5.1416623462948896E-2</c:v>
                </c:pt>
                <c:pt idx="18">
                  <c:v>5.556647680153131E-2</c:v>
                </c:pt>
                <c:pt idx="19">
                  <c:v>5.9640224891738244E-2</c:v>
                </c:pt>
                <c:pt idx="20">
                  <c:v>6.3613165875518921E-2</c:v>
                </c:pt>
                <c:pt idx="21">
                  <c:v>6.7462009429568315E-2</c:v>
                </c:pt>
                <c:pt idx="22">
                  <c:v>7.1164876765327192E-2</c:v>
                </c:pt>
                <c:pt idx="23">
                  <c:v>7.4701300628982031E-2</c:v>
                </c:pt>
                <c:pt idx="24">
                  <c:v>7.8052225301465106E-2</c:v>
                </c:pt>
                <c:pt idx="25">
                  <c:v>8.120000659845443E-2</c:v>
                </c:pt>
                <c:pt idx="26">
                  <c:v>8.4128411870373773E-2</c:v>
                </c:pt>
                <c:pt idx="27">
                  <c:v>8.6822620002392673E-2</c:v>
                </c:pt>
                <c:pt idx="28">
                  <c:v>8.9269221414426433E-2</c:v>
                </c:pt>
                <c:pt idx="29">
                  <c:v>9.1456218061136088E-2</c:v>
                </c:pt>
                <c:pt idx="30">
                  <c:v>9.3373023431928465E-2</c:v>
                </c:pt>
                <c:pt idx="31">
                  <c:v>9.5010462550956132E-2</c:v>
                </c:pt>
                <c:pt idx="32">
                  <c:v>9.6360771977117413E-2</c:v>
                </c:pt>
                <c:pt idx="33">
                  <c:v>9.7417599804056398E-2</c:v>
                </c:pt>
                <c:pt idx="34">
                  <c:v>9.8176005660162921E-2</c:v>
                </c:pt>
                <c:pt idx="35">
                  <c:v>9.8632460708572595E-2</c:v>
                </c:pt>
                <c:pt idx="36">
                  <c:v>9.8784847647166774E-2</c:v>
                </c:pt>
                <c:pt idx="37">
                  <c:v>9.8632460708572595E-2</c:v>
                </c:pt>
                <c:pt idx="38">
                  <c:v>9.8176005660162921E-2</c:v>
                </c:pt>
                <c:pt idx="39">
                  <c:v>9.7417599804056398E-2</c:v>
                </c:pt>
                <c:pt idx="40">
                  <c:v>9.6360771977117413E-2</c:v>
                </c:pt>
                <c:pt idx="41">
                  <c:v>9.5010462550956132E-2</c:v>
                </c:pt>
                <c:pt idx="42">
                  <c:v>9.3373023431928465E-2</c:v>
                </c:pt>
                <c:pt idx="43">
                  <c:v>9.1456218061136088E-2</c:v>
                </c:pt>
                <c:pt idx="44">
                  <c:v>8.9269221414426433E-2</c:v>
                </c:pt>
                <c:pt idx="45">
                  <c:v>8.6822620002392673E-2</c:v>
                </c:pt>
                <c:pt idx="46">
                  <c:v>8.4128411870373773E-2</c:v>
                </c:pt>
                <c:pt idx="47">
                  <c:v>8.120000659845443E-2</c:v>
                </c:pt>
                <c:pt idx="48">
                  <c:v>7.8052225301465106E-2</c:v>
                </c:pt>
                <c:pt idx="49">
                  <c:v>7.4701300628982031E-2</c:v>
                </c:pt>
                <c:pt idx="50">
                  <c:v>7.1164876765327192E-2</c:v>
                </c:pt>
                <c:pt idx="51">
                  <c:v>6.7462009429568315E-2</c:v>
                </c:pt>
                <c:pt idx="52">
                  <c:v>6.3613165875518921E-2</c:v>
                </c:pt>
                <c:pt idx="53">
                  <c:v>5.9640224891738244E-2</c:v>
                </c:pt>
                <c:pt idx="54">
                  <c:v>5.556647680153131E-2</c:v>
                </c:pt>
                <c:pt idx="55">
                  <c:v>5.1416623462948896E-2</c:v>
                </c:pt>
                <c:pt idx="56">
                  <c:v>4.7216778268787535E-2</c:v>
                </c:pt>
                <c:pt idx="57">
                  <c:v>4.2994466146589513E-2</c:v>
                </c:pt>
                <c:pt idx="58">
                  <c:v>3.8778623558642887E-2</c:v>
                </c:pt>
                <c:pt idx="59">
                  <c:v>3.4599598501981459E-2</c:v>
                </c:pt>
                <c:pt idx="60">
                  <c:v>3.0489150508384806E-2</c:v>
                </c:pt>
                <c:pt idx="61">
                  <c:v>2.6480450644378248E-2</c:v>
                </c:pt>
                <c:pt idx="62">
                  <c:v>2.2608081511232871E-2</c:v>
                </c:pt>
                <c:pt idx="63">
                  <c:v>1.8908037244965516E-2</c:v>
                </c:pt>
                <c:pt idx="64">
                  <c:v>1.5417723516338785E-2</c:v>
                </c:pt>
                <c:pt idx="65">
                  <c:v>1.2175957530861042E-2</c:v>
                </c:pt>
                <c:pt idx="66">
                  <c:v>9.2229680287864036E-3</c:v>
                </c:pt>
                <c:pt idx="67">
                  <c:v>6.6003952851147471E-3</c:v>
                </c:pt>
                <c:pt idx="68">
                  <c:v>4.3512911095917083E-3</c:v>
                </c:pt>
                <c:pt idx="69">
                  <c:v>2.5201188467086815E-3</c:v>
                </c:pt>
                <c:pt idx="70">
                  <c:v>1.1527533757028207E-3</c:v>
                </c:pt>
                <c:pt idx="71">
                  <c:v>2.9648111055703669E-4</c:v>
                </c:pt>
                <c:pt idx="7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36-47ED-A067-E2DD3D782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4164880"/>
        <c:axId val="564162384"/>
      </c:scatterChart>
      <c:valAx>
        <c:axId val="56416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Location of Load (in)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162384"/>
        <c:crosses val="autoZero"/>
        <c:crossBetween val="midCat"/>
      </c:valAx>
      <c:valAx>
        <c:axId val="56416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∆x (in)</a:t>
                </a:r>
              </a:p>
            </c:rich>
          </c:tx>
          <c:layout>
            <c:manualLayout>
              <c:xMode val="edge"/>
              <c:yMode val="edge"/>
              <c:x val="1.2066366440584606E-2"/>
              <c:y val="0.453521352644435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164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Graph of Deflection With Respect to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9586878679953866E-2"/>
          <c:y val="0.15646540055305969"/>
          <c:w val="0.86057165617713205"/>
          <c:h val="0.73830311988772723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'SYP Beam Deflection Graph'!$D$7:$D$27</c:f>
              <c:numCache>
                <c:formatCode>General</c:formatCode>
                <c:ptCount val="21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  <c:pt idx="12">
                  <c:v>600</c:v>
                </c:pt>
                <c:pt idx="13">
                  <c:v>650</c:v>
                </c:pt>
                <c:pt idx="14">
                  <c:v>700</c:v>
                </c:pt>
                <c:pt idx="15">
                  <c:v>750</c:v>
                </c:pt>
                <c:pt idx="16">
                  <c:v>800</c:v>
                </c:pt>
                <c:pt idx="17">
                  <c:v>850</c:v>
                </c:pt>
                <c:pt idx="18">
                  <c:v>900</c:v>
                </c:pt>
                <c:pt idx="19">
                  <c:v>950</c:v>
                </c:pt>
                <c:pt idx="20">
                  <c:v>1000</c:v>
                </c:pt>
              </c:numCache>
            </c:numRef>
          </c:xVal>
          <c:yVal>
            <c:numRef>
              <c:f>'SYP Beam Deflection Graph'!$E$7:$E$27</c:f>
              <c:numCache>
                <c:formatCode>0.000</c:formatCode>
                <c:ptCount val="21"/>
                <c:pt idx="0" formatCode="0">
                  <c:v>0</c:v>
                </c:pt>
                <c:pt idx="1">
                  <c:v>2.7822926600397129E-2</c:v>
                </c:pt>
                <c:pt idx="2">
                  <c:v>5.5645853200794258E-2</c:v>
                </c:pt>
                <c:pt idx="3">
                  <c:v>8.3468779801191384E-2</c:v>
                </c:pt>
                <c:pt idx="4">
                  <c:v>0.11129170640158852</c:v>
                </c:pt>
                <c:pt idx="5">
                  <c:v>0.13911463300198565</c:v>
                </c:pt>
                <c:pt idx="6">
                  <c:v>0.16693755960238277</c:v>
                </c:pt>
                <c:pt idx="7">
                  <c:v>0.19476048620277991</c:v>
                </c:pt>
                <c:pt idx="8">
                  <c:v>0.22258341280317703</c:v>
                </c:pt>
                <c:pt idx="9">
                  <c:v>0.25040633940357415</c:v>
                </c:pt>
                <c:pt idx="10">
                  <c:v>0.2782292660039713</c:v>
                </c:pt>
                <c:pt idx="11">
                  <c:v>0.30605219260436839</c:v>
                </c:pt>
                <c:pt idx="12">
                  <c:v>0.33387511920476554</c:v>
                </c:pt>
                <c:pt idx="13">
                  <c:v>0.36169804580516268</c:v>
                </c:pt>
                <c:pt idx="14">
                  <c:v>0.38952097240555983</c:v>
                </c:pt>
                <c:pt idx="15">
                  <c:v>0.41734389900595692</c:v>
                </c:pt>
                <c:pt idx="16">
                  <c:v>0.44516682560635407</c:v>
                </c:pt>
                <c:pt idx="17">
                  <c:v>0.47298975220675121</c:v>
                </c:pt>
                <c:pt idx="18">
                  <c:v>0.5008126788071483</c:v>
                </c:pt>
                <c:pt idx="19">
                  <c:v>0.52863560540754539</c:v>
                </c:pt>
                <c:pt idx="20">
                  <c:v>0.5564585320079426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E2-4B40-916C-15F9A872006B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730196800"/>
        <c:axId val="730192640"/>
      </c:scatterChart>
      <c:valAx>
        <c:axId val="730196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Px</a:t>
                </a:r>
                <a:r>
                  <a:rPr lang="en-US" sz="13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(lbf)</a:t>
                </a:r>
                <a:endParaRPr lang="en-US" sz="13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192640"/>
        <c:crosses val="autoZero"/>
        <c:crossBetween val="midCat"/>
      </c:valAx>
      <c:valAx>
        <c:axId val="73019264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3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∆x (in)</a:t>
                </a:r>
              </a:p>
            </c:rich>
          </c:tx>
          <c:layout>
            <c:manualLayout>
              <c:xMode val="edge"/>
              <c:yMode val="edge"/>
              <c:x val="1.8256638381455567E-2"/>
              <c:y val="0.400261624472064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0196800"/>
        <c:crosses val="autoZero"/>
        <c:crossBetween val="midCat"/>
        <c:majorUnit val="0.5500000000000000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386172</xdr:colOff>
      <xdr:row>10</xdr:row>
      <xdr:rowOff>104587</xdr:rowOff>
    </xdr:from>
    <xdr:to>
      <xdr:col>10</xdr:col>
      <xdr:colOff>595349</xdr:colOff>
      <xdr:row>10</xdr:row>
      <xdr:rowOff>104587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4D66EC16-795C-0581-50ED-A8F01B21FF12}"/>
            </a:ext>
          </a:extLst>
        </xdr:cNvPr>
        <xdr:cNvCxnSpPr/>
      </xdr:nvCxnSpPr>
      <xdr:spPr>
        <a:xfrm>
          <a:off x="8299249" y="1970510"/>
          <a:ext cx="81486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7470</xdr:colOff>
      <xdr:row>10</xdr:row>
      <xdr:rowOff>94820</xdr:rowOff>
    </xdr:from>
    <xdr:to>
      <xdr:col>9</xdr:col>
      <xdr:colOff>224116</xdr:colOff>
      <xdr:row>10</xdr:row>
      <xdr:rowOff>94820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6A74791-9D0F-4AC6-C40D-2EC9CA149F08}"/>
            </a:ext>
          </a:extLst>
        </xdr:cNvPr>
        <xdr:cNvCxnSpPr/>
      </xdr:nvCxnSpPr>
      <xdr:spPr>
        <a:xfrm flipH="1">
          <a:off x="7314855" y="1960743"/>
          <a:ext cx="822338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462600</xdr:colOff>
      <xdr:row>7</xdr:row>
      <xdr:rowOff>5170</xdr:rowOff>
    </xdr:from>
    <xdr:to>
      <xdr:col>7</xdr:col>
      <xdr:colOff>462600</xdr:colOff>
      <xdr:row>9</xdr:row>
      <xdr:rowOff>169523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D5C1A5ED-C1CD-E785-3C8F-B1B9281FCB5C}"/>
            </a:ext>
          </a:extLst>
        </xdr:cNvPr>
        <xdr:cNvCxnSpPr/>
      </xdr:nvCxnSpPr>
      <xdr:spPr>
        <a:xfrm>
          <a:off x="7164292" y="1314247"/>
          <a:ext cx="0" cy="53558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462601</xdr:colOff>
      <xdr:row>3</xdr:row>
      <xdr:rowOff>1</xdr:rowOff>
    </xdr:from>
    <xdr:to>
      <xdr:col>7</xdr:col>
      <xdr:colOff>462601</xdr:colOff>
      <xdr:row>5</xdr:row>
      <xdr:rowOff>119530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B352B2B5-1C0B-4200-BB25-F2A3633F0B86}"/>
            </a:ext>
          </a:extLst>
        </xdr:cNvPr>
        <xdr:cNvCxnSpPr/>
      </xdr:nvCxnSpPr>
      <xdr:spPr>
        <a:xfrm flipV="1">
          <a:off x="7164293" y="556847"/>
          <a:ext cx="0" cy="50052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435535</xdr:colOff>
      <xdr:row>11</xdr:row>
      <xdr:rowOff>69477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5BC29E8-2450-0F6C-FEDB-8C8F2FD5F03C}"/>
            </a:ext>
          </a:extLst>
        </xdr:cNvPr>
        <xdr:cNvSpPr txBox="1"/>
      </xdr:nvSpPr>
      <xdr:spPr>
        <a:xfrm>
          <a:off x="6479241" y="2041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134470</xdr:colOff>
      <xdr:row>22</xdr:row>
      <xdr:rowOff>0</xdr:rowOff>
    </xdr:from>
    <xdr:to>
      <xdr:col>7</xdr:col>
      <xdr:colOff>134470</xdr:colOff>
      <xdr:row>24</xdr:row>
      <xdr:rowOff>164353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7F7F0FA7-D10C-4C5C-BE31-14E36D60D489}"/>
            </a:ext>
          </a:extLst>
        </xdr:cNvPr>
        <xdr:cNvCxnSpPr/>
      </xdr:nvCxnSpPr>
      <xdr:spPr>
        <a:xfrm>
          <a:off x="6865470" y="3974353"/>
          <a:ext cx="0" cy="52294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134471</xdr:colOff>
      <xdr:row>18</xdr:row>
      <xdr:rowOff>7470</xdr:rowOff>
    </xdr:from>
    <xdr:to>
      <xdr:col>7</xdr:col>
      <xdr:colOff>134471</xdr:colOff>
      <xdr:row>20</xdr:row>
      <xdr:rowOff>141940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FCB7E43-D568-4A62-8F1B-033DA1952ADD}"/>
            </a:ext>
          </a:extLst>
        </xdr:cNvPr>
        <xdr:cNvCxnSpPr/>
      </xdr:nvCxnSpPr>
      <xdr:spPr>
        <a:xfrm flipV="1">
          <a:off x="6865471" y="3264646"/>
          <a:ext cx="0" cy="49305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605116</xdr:colOff>
      <xdr:row>26</xdr:row>
      <xdr:rowOff>97118</xdr:rowOff>
    </xdr:from>
    <xdr:to>
      <xdr:col>9</xdr:col>
      <xdr:colOff>127000</xdr:colOff>
      <xdr:row>26</xdr:row>
      <xdr:rowOff>97692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13FE7038-566C-41F0-9C5E-7DEF1DB927F8}"/>
            </a:ext>
          </a:extLst>
        </xdr:cNvPr>
        <xdr:cNvCxnSpPr/>
      </xdr:nvCxnSpPr>
      <xdr:spPr>
        <a:xfrm flipH="1" flipV="1">
          <a:off x="7306808" y="4952426"/>
          <a:ext cx="733269" cy="5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488461</xdr:colOff>
      <xdr:row>26</xdr:row>
      <xdr:rowOff>97119</xdr:rowOff>
    </xdr:from>
    <xdr:to>
      <xdr:col>11</xdr:col>
      <xdr:colOff>7470</xdr:colOff>
      <xdr:row>26</xdr:row>
      <xdr:rowOff>97692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76DEC300-6B5E-400D-BF32-875253E352A3}"/>
            </a:ext>
          </a:extLst>
        </xdr:cNvPr>
        <xdr:cNvCxnSpPr/>
      </xdr:nvCxnSpPr>
      <xdr:spPr>
        <a:xfrm flipV="1">
          <a:off x="8401538" y="4952427"/>
          <a:ext cx="730394" cy="57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440765</xdr:colOff>
      <xdr:row>19</xdr:row>
      <xdr:rowOff>7470</xdr:rowOff>
    </xdr:from>
    <xdr:to>
      <xdr:col>7</xdr:col>
      <xdr:colOff>440765</xdr:colOff>
      <xdr:row>20</xdr:row>
      <xdr:rowOff>156882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8AF7763D-E4B8-382C-9E4A-8EE1AAAEFE32}"/>
            </a:ext>
          </a:extLst>
        </xdr:cNvPr>
        <xdr:cNvCxnSpPr/>
      </xdr:nvCxnSpPr>
      <xdr:spPr>
        <a:xfrm flipV="1">
          <a:off x="7171765" y="3443941"/>
          <a:ext cx="0" cy="3287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440765</xdr:colOff>
      <xdr:row>22</xdr:row>
      <xdr:rowOff>14941</xdr:rowOff>
    </xdr:from>
    <xdr:to>
      <xdr:col>7</xdr:col>
      <xdr:colOff>440765</xdr:colOff>
      <xdr:row>24</xdr:row>
      <xdr:rowOff>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9B94081C-6DDA-2DB6-BCB4-6C5EC77541B7}"/>
            </a:ext>
          </a:extLst>
        </xdr:cNvPr>
        <xdr:cNvCxnSpPr/>
      </xdr:nvCxnSpPr>
      <xdr:spPr>
        <a:xfrm>
          <a:off x="7171765" y="3989294"/>
          <a:ext cx="0" cy="3436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459154</xdr:colOff>
      <xdr:row>25</xdr:row>
      <xdr:rowOff>97118</xdr:rowOff>
    </xdr:from>
    <xdr:to>
      <xdr:col>10</xdr:col>
      <xdr:colOff>0</xdr:colOff>
      <xdr:row>25</xdr:row>
      <xdr:rowOff>97693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3F0FE058-BB69-B84E-5950-8C88338AF1F5}"/>
            </a:ext>
          </a:extLst>
        </xdr:cNvPr>
        <xdr:cNvCxnSpPr/>
      </xdr:nvCxnSpPr>
      <xdr:spPr>
        <a:xfrm flipV="1">
          <a:off x="8372231" y="4766810"/>
          <a:ext cx="146538" cy="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605117</xdr:colOff>
      <xdr:row>25</xdr:row>
      <xdr:rowOff>97693</xdr:rowOff>
    </xdr:from>
    <xdr:to>
      <xdr:col>9</xdr:col>
      <xdr:colOff>156308</xdr:colOff>
      <xdr:row>25</xdr:row>
      <xdr:rowOff>104589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54733078-639A-3091-2D39-30553F10C8D0}"/>
            </a:ext>
          </a:extLst>
        </xdr:cNvPr>
        <xdr:cNvCxnSpPr/>
      </xdr:nvCxnSpPr>
      <xdr:spPr>
        <a:xfrm flipH="1">
          <a:off x="7912502" y="4767385"/>
          <a:ext cx="156883" cy="689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306295</xdr:colOff>
      <xdr:row>17</xdr:row>
      <xdr:rowOff>14942</xdr:rowOff>
    </xdr:from>
    <xdr:to>
      <xdr:col>9</xdr:col>
      <xdr:colOff>306295</xdr:colOff>
      <xdr:row>17</xdr:row>
      <xdr:rowOff>164353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A1D78754-3772-3A2F-7E7C-D7B31046F233}"/>
            </a:ext>
          </a:extLst>
        </xdr:cNvPr>
        <xdr:cNvCxnSpPr/>
      </xdr:nvCxnSpPr>
      <xdr:spPr>
        <a:xfrm>
          <a:off x="8262471" y="3092824"/>
          <a:ext cx="0" cy="1494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298824</xdr:colOff>
      <xdr:row>19</xdr:row>
      <xdr:rowOff>0</xdr:rowOff>
    </xdr:from>
    <xdr:to>
      <xdr:col>9</xdr:col>
      <xdr:colOff>298824</xdr:colOff>
      <xdr:row>19</xdr:row>
      <xdr:rowOff>171823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F64837A-C07C-2B16-C03E-09529C70C480}"/>
            </a:ext>
          </a:extLst>
        </xdr:cNvPr>
        <xdr:cNvCxnSpPr/>
      </xdr:nvCxnSpPr>
      <xdr:spPr>
        <a:xfrm flipV="1">
          <a:off x="8255000" y="3436471"/>
          <a:ext cx="0" cy="1718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425824</xdr:colOff>
      <xdr:row>21</xdr:row>
      <xdr:rowOff>89647</xdr:rowOff>
    </xdr:from>
    <xdr:to>
      <xdr:col>9</xdr:col>
      <xdr:colOff>605118</xdr:colOff>
      <xdr:row>21</xdr:row>
      <xdr:rowOff>89647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71CEE54E-FD44-B714-4A87-AB36ABCFE0ED}"/>
            </a:ext>
          </a:extLst>
        </xdr:cNvPr>
        <xdr:cNvCxnSpPr/>
      </xdr:nvCxnSpPr>
      <xdr:spPr>
        <a:xfrm>
          <a:off x="8382000" y="3884706"/>
          <a:ext cx="17929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7471</xdr:colOff>
      <xdr:row>21</xdr:row>
      <xdr:rowOff>97117</xdr:rowOff>
    </xdr:from>
    <xdr:to>
      <xdr:col>11</xdr:col>
      <xdr:colOff>179294</xdr:colOff>
      <xdr:row>21</xdr:row>
      <xdr:rowOff>97117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69CB152-C542-6254-8B8E-4FC5206BA8A7}"/>
            </a:ext>
          </a:extLst>
        </xdr:cNvPr>
        <xdr:cNvCxnSpPr/>
      </xdr:nvCxnSpPr>
      <xdr:spPr>
        <a:xfrm flipH="1">
          <a:off x="9188824" y="3892176"/>
          <a:ext cx="17182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44</xdr:row>
      <xdr:rowOff>97692</xdr:rowOff>
    </xdr:from>
    <xdr:to>
      <xdr:col>9</xdr:col>
      <xdr:colOff>209751</xdr:colOff>
      <xdr:row>44</xdr:row>
      <xdr:rowOff>97692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22B901A-C2BA-4179-BCBA-30CC232D3938}"/>
            </a:ext>
          </a:extLst>
        </xdr:cNvPr>
        <xdr:cNvCxnSpPr/>
      </xdr:nvCxnSpPr>
      <xdr:spPr>
        <a:xfrm flipH="1">
          <a:off x="7307385" y="8303846"/>
          <a:ext cx="81544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400538</xdr:colOff>
      <xdr:row>44</xdr:row>
      <xdr:rowOff>97692</xdr:rowOff>
    </xdr:from>
    <xdr:to>
      <xdr:col>10</xdr:col>
      <xdr:colOff>602820</xdr:colOff>
      <xdr:row>44</xdr:row>
      <xdr:rowOff>97692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53E54F6C-7AF1-4A41-AE9A-5B1D8CC97D7E}"/>
            </a:ext>
          </a:extLst>
        </xdr:cNvPr>
        <xdr:cNvCxnSpPr/>
      </xdr:nvCxnSpPr>
      <xdr:spPr>
        <a:xfrm>
          <a:off x="8313615" y="8303846"/>
          <a:ext cx="80797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449385</xdr:colOff>
      <xdr:row>41</xdr:row>
      <xdr:rowOff>9769</xdr:rowOff>
    </xdr:from>
    <xdr:to>
      <xdr:col>7</xdr:col>
      <xdr:colOff>449385</xdr:colOff>
      <xdr:row>43</xdr:row>
      <xdr:rowOff>183892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894120B1-2495-4768-B7BA-273E2E717349}"/>
            </a:ext>
          </a:extLst>
        </xdr:cNvPr>
        <xdr:cNvCxnSpPr/>
      </xdr:nvCxnSpPr>
      <xdr:spPr>
        <a:xfrm>
          <a:off x="7151077" y="7659077"/>
          <a:ext cx="0" cy="54535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449385</xdr:colOff>
      <xdr:row>37</xdr:row>
      <xdr:rowOff>9770</xdr:rowOff>
    </xdr:from>
    <xdr:to>
      <xdr:col>7</xdr:col>
      <xdr:colOff>449385</xdr:colOff>
      <xdr:row>39</xdr:row>
      <xdr:rowOff>144240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3E0C8EDB-C6E3-48BE-9CFB-9E1EE50FCF7B}"/>
            </a:ext>
          </a:extLst>
        </xdr:cNvPr>
        <xdr:cNvCxnSpPr/>
      </xdr:nvCxnSpPr>
      <xdr:spPr>
        <a:xfrm flipV="1">
          <a:off x="7151077" y="6916616"/>
          <a:ext cx="0" cy="5057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302846</xdr:colOff>
      <xdr:row>38</xdr:row>
      <xdr:rowOff>9769</xdr:rowOff>
    </xdr:from>
    <xdr:to>
      <xdr:col>8</xdr:col>
      <xdr:colOff>302846</xdr:colOff>
      <xdr:row>39</xdr:row>
      <xdr:rowOff>159181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D5086EAD-01B2-4727-8118-674E944597A7}"/>
            </a:ext>
          </a:extLst>
        </xdr:cNvPr>
        <xdr:cNvCxnSpPr/>
      </xdr:nvCxnSpPr>
      <xdr:spPr>
        <a:xfrm flipV="1">
          <a:off x="7610231" y="7102231"/>
          <a:ext cx="0" cy="33502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312615</xdr:colOff>
      <xdr:row>41</xdr:row>
      <xdr:rowOff>0</xdr:rowOff>
    </xdr:from>
    <xdr:to>
      <xdr:col>8</xdr:col>
      <xdr:colOff>312615</xdr:colOff>
      <xdr:row>42</xdr:row>
      <xdr:rowOff>180444</xdr:rowOff>
    </xdr:to>
    <xdr:cxnSp macro="">
      <xdr:nvCxnSpPr>
        <xdr:cNvPr id="47" name="Straight Arrow Connector 46">
          <a:extLst>
            <a:ext uri="{FF2B5EF4-FFF2-40B4-BE49-F238E27FC236}">
              <a16:creationId xmlns:a16="http://schemas.microsoft.com/office/drawing/2014/main" id="{CC2E0B0B-FC12-484F-AACB-D2A356B953E3}"/>
            </a:ext>
          </a:extLst>
        </xdr:cNvPr>
        <xdr:cNvCxnSpPr/>
      </xdr:nvCxnSpPr>
      <xdr:spPr>
        <a:xfrm>
          <a:off x="7620000" y="7649308"/>
          <a:ext cx="0" cy="36605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488461</xdr:colOff>
      <xdr:row>40</xdr:row>
      <xdr:rowOff>87923</xdr:rowOff>
    </xdr:from>
    <xdr:to>
      <xdr:col>9</xdr:col>
      <xdr:colOff>22986</xdr:colOff>
      <xdr:row>40</xdr:row>
      <xdr:rowOff>97693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9D7DFF88-F8AD-4B1C-8990-951AB0A9DD95}"/>
            </a:ext>
          </a:extLst>
        </xdr:cNvPr>
        <xdr:cNvCxnSpPr/>
      </xdr:nvCxnSpPr>
      <xdr:spPr>
        <a:xfrm flipV="1">
          <a:off x="7795846" y="7551615"/>
          <a:ext cx="140217" cy="977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586154</xdr:colOff>
      <xdr:row>40</xdr:row>
      <xdr:rowOff>97692</xdr:rowOff>
    </xdr:from>
    <xdr:to>
      <xdr:col>10</xdr:col>
      <xdr:colOff>152285</xdr:colOff>
      <xdr:row>40</xdr:row>
      <xdr:rowOff>97692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EA761952-BF40-41F8-971A-33E5E07C1129}"/>
            </a:ext>
          </a:extLst>
        </xdr:cNvPr>
        <xdr:cNvCxnSpPr/>
      </xdr:nvCxnSpPr>
      <xdr:spPr>
        <a:xfrm flipH="1">
          <a:off x="8499231" y="7561384"/>
          <a:ext cx="17182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283308</xdr:colOff>
      <xdr:row>38</xdr:row>
      <xdr:rowOff>0</xdr:rowOff>
    </xdr:from>
    <xdr:to>
      <xdr:col>10</xdr:col>
      <xdr:colOff>283308</xdr:colOff>
      <xdr:row>38</xdr:row>
      <xdr:rowOff>171823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842501B3-19B2-48BD-92DD-CEA4759A1BB4}"/>
            </a:ext>
          </a:extLst>
        </xdr:cNvPr>
        <xdr:cNvCxnSpPr/>
      </xdr:nvCxnSpPr>
      <xdr:spPr>
        <a:xfrm flipV="1">
          <a:off x="8802077" y="7092462"/>
          <a:ext cx="0" cy="1718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273538</xdr:colOff>
      <xdr:row>36</xdr:row>
      <xdr:rowOff>29307</xdr:rowOff>
    </xdr:from>
    <xdr:to>
      <xdr:col>10</xdr:col>
      <xdr:colOff>273538</xdr:colOff>
      <xdr:row>36</xdr:row>
      <xdr:rowOff>178718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C727C6ED-174C-4896-9E56-B1D80A4BD513}"/>
            </a:ext>
          </a:extLst>
        </xdr:cNvPr>
        <xdr:cNvCxnSpPr/>
      </xdr:nvCxnSpPr>
      <xdr:spPr>
        <a:xfrm>
          <a:off x="8792307" y="6750538"/>
          <a:ext cx="0" cy="1494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449385</xdr:colOff>
      <xdr:row>42</xdr:row>
      <xdr:rowOff>87924</xdr:rowOff>
    </xdr:from>
    <xdr:to>
      <xdr:col>11</xdr:col>
      <xdr:colOff>3448</xdr:colOff>
      <xdr:row>42</xdr:row>
      <xdr:rowOff>97692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672BF80F-20A7-4E17-B155-C9D3F91D58FC}"/>
            </a:ext>
          </a:extLst>
        </xdr:cNvPr>
        <xdr:cNvCxnSpPr/>
      </xdr:nvCxnSpPr>
      <xdr:spPr>
        <a:xfrm flipV="1">
          <a:off x="8968154" y="7922847"/>
          <a:ext cx="159756" cy="97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595924</xdr:colOff>
      <xdr:row>42</xdr:row>
      <xdr:rowOff>87923</xdr:rowOff>
    </xdr:from>
    <xdr:to>
      <xdr:col>10</xdr:col>
      <xdr:colOff>162055</xdr:colOff>
      <xdr:row>42</xdr:row>
      <xdr:rowOff>87923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5F992508-882C-45CE-B2E1-532AFE2F5172}"/>
            </a:ext>
          </a:extLst>
        </xdr:cNvPr>
        <xdr:cNvCxnSpPr/>
      </xdr:nvCxnSpPr>
      <xdr:spPr>
        <a:xfrm flipH="1">
          <a:off x="8509001" y="7922846"/>
          <a:ext cx="17182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302846</xdr:colOff>
      <xdr:row>60</xdr:row>
      <xdr:rowOff>9771</xdr:rowOff>
    </xdr:from>
    <xdr:to>
      <xdr:col>9</xdr:col>
      <xdr:colOff>302846</xdr:colOff>
      <xdr:row>60</xdr:row>
      <xdr:rowOff>181594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69B9A47B-9195-434E-B10A-541F75277852}"/>
            </a:ext>
          </a:extLst>
        </xdr:cNvPr>
        <xdr:cNvCxnSpPr/>
      </xdr:nvCxnSpPr>
      <xdr:spPr>
        <a:xfrm flipV="1">
          <a:off x="8215923" y="11205309"/>
          <a:ext cx="0" cy="1718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293077</xdr:colOff>
      <xdr:row>58</xdr:row>
      <xdr:rowOff>29307</xdr:rowOff>
    </xdr:from>
    <xdr:to>
      <xdr:col>9</xdr:col>
      <xdr:colOff>293077</xdr:colOff>
      <xdr:row>58</xdr:row>
      <xdr:rowOff>178718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4B50F8AC-921E-4E88-A2EF-181203845B24}"/>
            </a:ext>
          </a:extLst>
        </xdr:cNvPr>
        <xdr:cNvCxnSpPr/>
      </xdr:nvCxnSpPr>
      <xdr:spPr>
        <a:xfrm>
          <a:off x="8206154" y="10853615"/>
          <a:ext cx="0" cy="1494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468923</xdr:colOff>
      <xdr:row>56</xdr:row>
      <xdr:rowOff>9770</xdr:rowOff>
    </xdr:from>
    <xdr:to>
      <xdr:col>7</xdr:col>
      <xdr:colOff>468923</xdr:colOff>
      <xdr:row>58</xdr:row>
      <xdr:rowOff>144240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2821CF3F-6AF7-4C2B-B8CA-47269655BC8A}"/>
            </a:ext>
          </a:extLst>
        </xdr:cNvPr>
        <xdr:cNvCxnSpPr/>
      </xdr:nvCxnSpPr>
      <xdr:spPr>
        <a:xfrm flipV="1">
          <a:off x="7170615" y="10462847"/>
          <a:ext cx="0" cy="5057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478693</xdr:colOff>
      <xdr:row>60</xdr:row>
      <xdr:rowOff>1</xdr:rowOff>
    </xdr:from>
    <xdr:to>
      <xdr:col>7</xdr:col>
      <xdr:colOff>478693</xdr:colOff>
      <xdr:row>62</xdr:row>
      <xdr:rowOff>183893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1B302F15-7B4E-456F-96D6-023756F2A344}"/>
            </a:ext>
          </a:extLst>
        </xdr:cNvPr>
        <xdr:cNvCxnSpPr/>
      </xdr:nvCxnSpPr>
      <xdr:spPr>
        <a:xfrm>
          <a:off x="7180385" y="11195539"/>
          <a:ext cx="0" cy="5551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573961</xdr:colOff>
      <xdr:row>62</xdr:row>
      <xdr:rowOff>95269</xdr:rowOff>
    </xdr:from>
    <xdr:to>
      <xdr:col>9</xdr:col>
      <xdr:colOff>144116</xdr:colOff>
      <xdr:row>62</xdr:row>
      <xdr:rowOff>95269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96B5F416-D01C-4D06-B5CE-17292DA42B74}"/>
            </a:ext>
          </a:extLst>
        </xdr:cNvPr>
        <xdr:cNvCxnSpPr/>
      </xdr:nvCxnSpPr>
      <xdr:spPr>
        <a:xfrm flipH="1">
          <a:off x="7907449" y="11476501"/>
          <a:ext cx="17975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453058</xdr:colOff>
      <xdr:row>62</xdr:row>
      <xdr:rowOff>101365</xdr:rowOff>
    </xdr:from>
    <xdr:to>
      <xdr:col>10</xdr:col>
      <xdr:colOff>13443</xdr:colOff>
      <xdr:row>62</xdr:row>
      <xdr:rowOff>101365</xdr:rowOff>
    </xdr:to>
    <xdr:cxnSp macro="">
      <xdr:nvCxnSpPr>
        <xdr:cNvPr id="68" name="Straight Arrow Connector 67">
          <a:extLst>
            <a:ext uri="{FF2B5EF4-FFF2-40B4-BE49-F238E27FC236}">
              <a16:creationId xmlns:a16="http://schemas.microsoft.com/office/drawing/2014/main" id="{E0F4D274-3D5E-4050-812A-0C025AC61510}"/>
            </a:ext>
          </a:extLst>
        </xdr:cNvPr>
        <xdr:cNvCxnSpPr/>
      </xdr:nvCxnSpPr>
      <xdr:spPr>
        <a:xfrm>
          <a:off x="8396146" y="11482597"/>
          <a:ext cx="16998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61</xdr:row>
      <xdr:rowOff>97693</xdr:rowOff>
    </xdr:from>
    <xdr:to>
      <xdr:col>11</xdr:col>
      <xdr:colOff>171823</xdr:colOff>
      <xdr:row>61</xdr:row>
      <xdr:rowOff>97693</xdr:rowOff>
    </xdr:to>
    <xdr:cxnSp macro="">
      <xdr:nvCxnSpPr>
        <xdr:cNvPr id="75" name="Straight Arrow Connector 74">
          <a:extLst>
            <a:ext uri="{FF2B5EF4-FFF2-40B4-BE49-F238E27FC236}">
              <a16:creationId xmlns:a16="http://schemas.microsoft.com/office/drawing/2014/main" id="{CE010F59-AE78-4D72-ACE1-ADA66EBEDF7B}"/>
            </a:ext>
          </a:extLst>
        </xdr:cNvPr>
        <xdr:cNvCxnSpPr/>
      </xdr:nvCxnSpPr>
      <xdr:spPr>
        <a:xfrm flipH="1">
          <a:off x="9124462" y="11478847"/>
          <a:ext cx="171823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449384</xdr:colOff>
      <xdr:row>61</xdr:row>
      <xdr:rowOff>107460</xdr:rowOff>
    </xdr:from>
    <xdr:to>
      <xdr:col>10</xdr:col>
      <xdr:colOff>3448</xdr:colOff>
      <xdr:row>61</xdr:row>
      <xdr:rowOff>117228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57679922-8ADD-4A04-A75A-054A09BBB180}"/>
            </a:ext>
          </a:extLst>
        </xdr:cNvPr>
        <xdr:cNvCxnSpPr/>
      </xdr:nvCxnSpPr>
      <xdr:spPr>
        <a:xfrm flipV="1">
          <a:off x="8362461" y="11488614"/>
          <a:ext cx="159756" cy="976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6096</xdr:colOff>
      <xdr:row>63</xdr:row>
      <xdr:rowOff>103632</xdr:rowOff>
    </xdr:from>
    <xdr:to>
      <xdr:col>9</xdr:col>
      <xdr:colOff>215847</xdr:colOff>
      <xdr:row>63</xdr:row>
      <xdr:rowOff>103632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B3E54F97-39A7-451F-AC50-F460B6FE09F6}"/>
            </a:ext>
          </a:extLst>
        </xdr:cNvPr>
        <xdr:cNvCxnSpPr/>
      </xdr:nvCxnSpPr>
      <xdr:spPr>
        <a:xfrm flipH="1">
          <a:off x="7339584" y="11667744"/>
          <a:ext cx="81935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408432</xdr:colOff>
      <xdr:row>63</xdr:row>
      <xdr:rowOff>103632</xdr:rowOff>
    </xdr:from>
    <xdr:to>
      <xdr:col>11</xdr:col>
      <xdr:colOff>1114</xdr:colOff>
      <xdr:row>63</xdr:row>
      <xdr:rowOff>103632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37904BB7-285F-4179-8730-621B014CF8A0}"/>
            </a:ext>
          </a:extLst>
        </xdr:cNvPr>
        <xdr:cNvCxnSpPr/>
      </xdr:nvCxnSpPr>
      <xdr:spPr>
        <a:xfrm>
          <a:off x="8351520" y="11667744"/>
          <a:ext cx="8118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109728</xdr:colOff>
      <xdr:row>56</xdr:row>
      <xdr:rowOff>6096</xdr:rowOff>
    </xdr:from>
    <xdr:to>
      <xdr:col>9</xdr:col>
      <xdr:colOff>109728</xdr:colOff>
      <xdr:row>56</xdr:row>
      <xdr:rowOff>177919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id="{1EEEC5AD-C0D8-4EE8-856E-52D1AE349448}"/>
            </a:ext>
          </a:extLst>
        </xdr:cNvPr>
        <xdr:cNvCxnSpPr/>
      </xdr:nvCxnSpPr>
      <xdr:spPr>
        <a:xfrm flipV="1">
          <a:off x="8052816" y="10283952"/>
          <a:ext cx="0" cy="1718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109728</xdr:colOff>
      <xdr:row>58</xdr:row>
      <xdr:rowOff>18288</xdr:rowOff>
    </xdr:from>
    <xdr:to>
      <xdr:col>9</xdr:col>
      <xdr:colOff>109728</xdr:colOff>
      <xdr:row>58</xdr:row>
      <xdr:rowOff>167699</xdr:rowOff>
    </xdr:to>
    <xdr:cxnSp macro="">
      <xdr:nvCxnSpPr>
        <xdr:cNvPr id="80" name="Straight Arrow Connector 79">
          <a:extLst>
            <a:ext uri="{FF2B5EF4-FFF2-40B4-BE49-F238E27FC236}">
              <a16:creationId xmlns:a16="http://schemas.microsoft.com/office/drawing/2014/main" id="{68D28EC3-DD34-43DE-9F72-1E8E2CEDB890}"/>
            </a:ext>
          </a:extLst>
        </xdr:cNvPr>
        <xdr:cNvCxnSpPr/>
      </xdr:nvCxnSpPr>
      <xdr:spPr>
        <a:xfrm>
          <a:off x="8052816" y="10661904"/>
          <a:ext cx="0" cy="1494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10</xdr:row>
      <xdr:rowOff>97692</xdr:rowOff>
    </xdr:from>
    <xdr:to>
      <xdr:col>9</xdr:col>
      <xdr:colOff>139391</xdr:colOff>
      <xdr:row>10</xdr:row>
      <xdr:rowOff>102220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30E75B9-26BF-4026-B8E0-1B828A32B8E6}"/>
            </a:ext>
          </a:extLst>
        </xdr:cNvPr>
        <xdr:cNvCxnSpPr/>
      </xdr:nvCxnSpPr>
      <xdr:spPr>
        <a:xfrm flipH="1" flipV="1">
          <a:off x="4237463" y="2142082"/>
          <a:ext cx="752708" cy="45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446049</xdr:colOff>
      <xdr:row>10</xdr:row>
      <xdr:rowOff>97692</xdr:rowOff>
    </xdr:from>
    <xdr:to>
      <xdr:col>10</xdr:col>
      <xdr:colOff>602820</xdr:colOff>
      <xdr:row>10</xdr:row>
      <xdr:rowOff>102220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BBF1CAA-25DC-4DFF-8547-AE8E23D24795}"/>
            </a:ext>
          </a:extLst>
        </xdr:cNvPr>
        <xdr:cNvCxnSpPr/>
      </xdr:nvCxnSpPr>
      <xdr:spPr>
        <a:xfrm flipV="1">
          <a:off x="5296829" y="2142082"/>
          <a:ext cx="770089" cy="452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302846</xdr:colOff>
      <xdr:row>4</xdr:row>
      <xdr:rowOff>9769</xdr:rowOff>
    </xdr:from>
    <xdr:to>
      <xdr:col>8</xdr:col>
      <xdr:colOff>302846</xdr:colOff>
      <xdr:row>5</xdr:row>
      <xdr:rowOff>159181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17E7A53D-1DEE-459F-8F97-5CF47FA769AA}"/>
            </a:ext>
          </a:extLst>
        </xdr:cNvPr>
        <xdr:cNvCxnSpPr/>
      </xdr:nvCxnSpPr>
      <xdr:spPr>
        <a:xfrm flipV="1">
          <a:off x="7633286" y="6989689"/>
          <a:ext cx="0" cy="33229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312615</xdr:colOff>
      <xdr:row>7</xdr:row>
      <xdr:rowOff>0</xdr:rowOff>
    </xdr:from>
    <xdr:to>
      <xdr:col>8</xdr:col>
      <xdr:colOff>312615</xdr:colOff>
      <xdr:row>8</xdr:row>
      <xdr:rowOff>180444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CFADB88A-DA8E-4E38-B878-33471AD765A1}"/>
            </a:ext>
          </a:extLst>
        </xdr:cNvPr>
        <xdr:cNvCxnSpPr/>
      </xdr:nvCxnSpPr>
      <xdr:spPr>
        <a:xfrm>
          <a:off x="7643055" y="7528560"/>
          <a:ext cx="0" cy="36332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488461</xdr:colOff>
      <xdr:row>6</xdr:row>
      <xdr:rowOff>87923</xdr:rowOff>
    </xdr:from>
    <xdr:to>
      <xdr:col>9</xdr:col>
      <xdr:colOff>22986</xdr:colOff>
      <xdr:row>6</xdr:row>
      <xdr:rowOff>97693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19B9F43-CA84-4E29-9CCC-E70800CA5818}"/>
            </a:ext>
          </a:extLst>
        </xdr:cNvPr>
        <xdr:cNvCxnSpPr/>
      </xdr:nvCxnSpPr>
      <xdr:spPr>
        <a:xfrm flipV="1">
          <a:off x="4725924" y="1388899"/>
          <a:ext cx="147842" cy="977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586154</xdr:colOff>
      <xdr:row>6</xdr:row>
      <xdr:rowOff>97692</xdr:rowOff>
    </xdr:from>
    <xdr:to>
      <xdr:col>10</xdr:col>
      <xdr:colOff>152285</xdr:colOff>
      <xdr:row>6</xdr:row>
      <xdr:rowOff>97692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584F01CE-9769-43CF-8334-C1B977E60B63}"/>
            </a:ext>
          </a:extLst>
        </xdr:cNvPr>
        <xdr:cNvCxnSpPr/>
      </xdr:nvCxnSpPr>
      <xdr:spPr>
        <a:xfrm flipH="1">
          <a:off x="5436934" y="1398668"/>
          <a:ext cx="17944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311186</xdr:colOff>
      <xdr:row>3</xdr:row>
      <xdr:rowOff>176560</xdr:rowOff>
    </xdr:from>
    <xdr:to>
      <xdr:col>10</xdr:col>
      <xdr:colOff>311186</xdr:colOff>
      <xdr:row>4</xdr:row>
      <xdr:rowOff>162530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1A288B4-AD4B-4A94-8579-E104BCC7F44A}"/>
            </a:ext>
          </a:extLst>
        </xdr:cNvPr>
        <xdr:cNvCxnSpPr/>
      </xdr:nvCxnSpPr>
      <xdr:spPr>
        <a:xfrm flipV="1">
          <a:off x="5775284" y="919975"/>
          <a:ext cx="0" cy="17182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301416</xdr:colOff>
      <xdr:row>2</xdr:row>
      <xdr:rowOff>29307</xdr:rowOff>
    </xdr:from>
    <xdr:to>
      <xdr:col>10</xdr:col>
      <xdr:colOff>301416</xdr:colOff>
      <xdr:row>2</xdr:row>
      <xdr:rowOff>178718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83E161AE-539E-464E-B4A3-2FF2926797D8}"/>
            </a:ext>
          </a:extLst>
        </xdr:cNvPr>
        <xdr:cNvCxnSpPr/>
      </xdr:nvCxnSpPr>
      <xdr:spPr>
        <a:xfrm>
          <a:off x="5765514" y="586868"/>
          <a:ext cx="0" cy="14941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419100</xdr:colOff>
      <xdr:row>11</xdr:row>
      <xdr:rowOff>161925</xdr:rowOff>
    </xdr:from>
    <xdr:to>
      <xdr:col>20</xdr:col>
      <xdr:colOff>304799</xdr:colOff>
      <xdr:row>42</xdr:row>
      <xdr:rowOff>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C808B2F0-364C-5F8B-A059-4E0FB458A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386172</xdr:colOff>
      <xdr:row>10</xdr:row>
      <xdr:rowOff>104587</xdr:rowOff>
    </xdr:from>
    <xdr:to>
      <xdr:col>10</xdr:col>
      <xdr:colOff>595349</xdr:colOff>
      <xdr:row>10</xdr:row>
      <xdr:rowOff>104587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A5C76837-DD13-407D-97DE-EB89C8C49DD1}"/>
            </a:ext>
          </a:extLst>
        </xdr:cNvPr>
        <xdr:cNvCxnSpPr/>
      </xdr:nvCxnSpPr>
      <xdr:spPr>
        <a:xfrm>
          <a:off x="8326212" y="1941007"/>
          <a:ext cx="81877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7470</xdr:colOff>
      <xdr:row>10</xdr:row>
      <xdr:rowOff>94820</xdr:rowOff>
    </xdr:from>
    <xdr:to>
      <xdr:col>9</xdr:col>
      <xdr:colOff>224116</xdr:colOff>
      <xdr:row>10</xdr:row>
      <xdr:rowOff>94820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6C80E99-5D95-4C3B-BF59-C5F868F0B6C2}"/>
            </a:ext>
          </a:extLst>
        </xdr:cNvPr>
        <xdr:cNvCxnSpPr/>
      </xdr:nvCxnSpPr>
      <xdr:spPr>
        <a:xfrm flipH="1">
          <a:off x="7337910" y="1931240"/>
          <a:ext cx="82624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462600</xdr:colOff>
      <xdr:row>7</xdr:row>
      <xdr:rowOff>5170</xdr:rowOff>
    </xdr:from>
    <xdr:to>
      <xdr:col>7</xdr:col>
      <xdr:colOff>462600</xdr:colOff>
      <xdr:row>9</xdr:row>
      <xdr:rowOff>169523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A58F956-54A6-4B38-98B2-F1848C2F33DD}"/>
            </a:ext>
          </a:extLst>
        </xdr:cNvPr>
        <xdr:cNvCxnSpPr/>
      </xdr:nvCxnSpPr>
      <xdr:spPr>
        <a:xfrm>
          <a:off x="7183440" y="1292950"/>
          <a:ext cx="0" cy="5301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462601</xdr:colOff>
      <xdr:row>3</xdr:row>
      <xdr:rowOff>1</xdr:rowOff>
    </xdr:from>
    <xdr:to>
      <xdr:col>7</xdr:col>
      <xdr:colOff>462601</xdr:colOff>
      <xdr:row>5</xdr:row>
      <xdr:rowOff>119530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C014C5AA-2312-4DAD-BFAD-D0102DE04997}"/>
            </a:ext>
          </a:extLst>
        </xdr:cNvPr>
        <xdr:cNvCxnSpPr/>
      </xdr:nvCxnSpPr>
      <xdr:spPr>
        <a:xfrm flipV="1">
          <a:off x="7183441" y="548641"/>
          <a:ext cx="0" cy="49290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435535</xdr:colOff>
      <xdr:row>11</xdr:row>
      <xdr:rowOff>69477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B895C33-E534-4B4A-815A-961684711ABD}"/>
            </a:ext>
          </a:extLst>
        </xdr:cNvPr>
        <xdr:cNvSpPr txBox="1"/>
      </xdr:nvSpPr>
      <xdr:spPr>
        <a:xfrm>
          <a:off x="6546775" y="208877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337278</xdr:colOff>
      <xdr:row>11</xdr:row>
      <xdr:rowOff>37475</xdr:rowOff>
    </xdr:from>
    <xdr:to>
      <xdr:col>15</xdr:col>
      <xdr:colOff>362261</xdr:colOff>
      <xdr:row>27</xdr:row>
      <xdr:rowOff>49968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0377F8D-E943-F5CE-70CA-86BCB8FC64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824E9-4635-483B-8B31-6FFF42E5D5D0}">
  <dimension ref="D4:Q9"/>
  <sheetViews>
    <sheetView topLeftCell="B1" zoomScale="77" workbookViewId="0">
      <selection activeCell="D9" sqref="D9"/>
    </sheetView>
  </sheetViews>
  <sheetFormatPr defaultRowHeight="14.4" x14ac:dyDescent="0.3"/>
  <cols>
    <col min="4" max="4" width="10.5546875" customWidth="1"/>
  </cols>
  <sheetData>
    <row r="4" spans="4:17" ht="14.4" customHeight="1" x14ac:dyDescent="0.3">
      <c r="D4" s="38" t="s">
        <v>1</v>
      </c>
      <c r="E4" s="38"/>
      <c r="F4" s="38"/>
      <c r="G4" s="38"/>
      <c r="H4" s="38"/>
      <c r="I4" s="38"/>
      <c r="J4" s="39"/>
      <c r="K4" s="39"/>
      <c r="L4" s="39"/>
      <c r="M4" s="39"/>
      <c r="N4" s="39"/>
      <c r="O4" s="39"/>
      <c r="P4" s="39"/>
      <c r="Q4" s="39"/>
    </row>
    <row r="5" spans="4:17" x14ac:dyDescent="0.3">
      <c r="D5" s="38"/>
      <c r="E5" s="38"/>
      <c r="F5" s="38"/>
      <c r="G5" s="38"/>
      <c r="H5" s="38"/>
      <c r="I5" s="38"/>
    </row>
    <row r="6" spans="4:17" x14ac:dyDescent="0.3">
      <c r="D6" s="38"/>
      <c r="E6" s="38"/>
      <c r="F6" s="38"/>
      <c r="G6" s="38"/>
      <c r="H6" s="38"/>
      <c r="I6" s="38"/>
    </row>
    <row r="7" spans="4:17" x14ac:dyDescent="0.3">
      <c r="D7" s="2" t="s">
        <v>0</v>
      </c>
    </row>
    <row r="9" spans="4:17" x14ac:dyDescent="0.3">
      <c r="D9" s="3">
        <v>44861</v>
      </c>
    </row>
  </sheetData>
  <mergeCells count="1">
    <mergeCell ref="D4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F7A1-35D7-435B-A43C-553CFB6109A3}">
  <dimension ref="A1:L71"/>
  <sheetViews>
    <sheetView topLeftCell="A51" zoomScale="76" zoomScaleNormal="83" workbookViewId="0">
      <selection activeCell="F6" sqref="F6"/>
    </sheetView>
  </sheetViews>
  <sheetFormatPr defaultRowHeight="14.4" x14ac:dyDescent="0.3"/>
  <cols>
    <col min="1" max="1" width="30.21875" bestFit="1" customWidth="1"/>
    <col min="4" max="4" width="23.33203125" bestFit="1" customWidth="1"/>
  </cols>
  <sheetData>
    <row r="1" spans="1:12" x14ac:dyDescent="0.3">
      <c r="A1" s="36"/>
      <c r="B1" s="36"/>
      <c r="C1" s="4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3">
      <c r="A2" s="5" t="s">
        <v>2</v>
      </c>
      <c r="B2" s="6"/>
      <c r="C2" s="18"/>
      <c r="D2" s="5" t="s">
        <v>8</v>
      </c>
      <c r="E2" s="6"/>
      <c r="F2" s="32"/>
      <c r="G2" s="32"/>
      <c r="H2" s="32"/>
      <c r="I2" s="33" t="s">
        <v>22</v>
      </c>
      <c r="J2" s="34"/>
      <c r="K2" s="34"/>
      <c r="L2" s="32"/>
    </row>
    <row r="3" spans="1:12" x14ac:dyDescent="0.3">
      <c r="A3" s="17" t="s">
        <v>3</v>
      </c>
      <c r="B3" s="8">
        <v>400</v>
      </c>
      <c r="C3" s="18"/>
      <c r="D3" s="7" t="s">
        <v>20</v>
      </c>
      <c r="E3" s="8">
        <v>3.5</v>
      </c>
      <c r="F3" s="32"/>
      <c r="G3" s="32"/>
      <c r="H3" s="32"/>
      <c r="I3" s="32"/>
      <c r="J3" s="32"/>
      <c r="K3" s="32"/>
      <c r="L3" s="32"/>
    </row>
    <row r="4" spans="1:12" x14ac:dyDescent="0.3">
      <c r="A4" s="7" t="s">
        <v>4</v>
      </c>
      <c r="B4" s="8">
        <v>200</v>
      </c>
      <c r="C4" s="18"/>
      <c r="D4" s="9" t="s">
        <v>21</v>
      </c>
      <c r="E4" s="10">
        <v>7.5</v>
      </c>
      <c r="F4" s="32"/>
      <c r="G4" s="32"/>
      <c r="H4" s="32"/>
      <c r="I4" s="19"/>
      <c r="J4" s="19"/>
      <c r="K4" s="19"/>
      <c r="L4" s="32"/>
    </row>
    <row r="5" spans="1:12" ht="15" thickBot="1" x14ac:dyDescent="0.35">
      <c r="A5" s="7" t="s">
        <v>6</v>
      </c>
      <c r="B5" s="8">
        <v>18</v>
      </c>
      <c r="C5" s="18"/>
      <c r="D5" s="32"/>
      <c r="E5" s="32"/>
      <c r="F5" s="35"/>
      <c r="G5" s="32"/>
      <c r="H5" s="35"/>
      <c r="I5" s="19"/>
      <c r="J5" s="19"/>
      <c r="K5" s="19"/>
      <c r="L5" s="32"/>
    </row>
    <row r="6" spans="1:12" x14ac:dyDescent="0.3">
      <c r="A6" s="7" t="s">
        <v>7</v>
      </c>
      <c r="B6" s="8">
        <v>24</v>
      </c>
      <c r="C6" s="18"/>
      <c r="D6" s="11" t="s">
        <v>10</v>
      </c>
      <c r="E6" s="12">
        <f>(E4*E3^3)/12</f>
        <v>26.796875</v>
      </c>
      <c r="F6" s="32"/>
      <c r="G6" s="32"/>
      <c r="H6" s="35"/>
      <c r="I6" s="19"/>
      <c r="J6" s="19"/>
      <c r="K6" s="19"/>
      <c r="L6" s="32"/>
    </row>
    <row r="7" spans="1:12" x14ac:dyDescent="0.3">
      <c r="A7" s="7" t="s">
        <v>5</v>
      </c>
      <c r="B7" s="8">
        <v>1460000</v>
      </c>
      <c r="C7" s="18"/>
      <c r="D7" s="13" t="s">
        <v>11</v>
      </c>
      <c r="E7" s="14">
        <f>(E3*E4^3)/12</f>
        <v>123.046875</v>
      </c>
      <c r="F7" s="32"/>
      <c r="G7" s="32"/>
      <c r="H7" s="35" t="s">
        <v>35</v>
      </c>
      <c r="I7" s="19"/>
      <c r="J7" s="19"/>
      <c r="K7" s="19"/>
      <c r="L7" s="32"/>
    </row>
    <row r="8" spans="1:12" x14ac:dyDescent="0.3">
      <c r="A8" s="9" t="s">
        <v>14</v>
      </c>
      <c r="B8" s="10">
        <v>28</v>
      </c>
      <c r="C8" s="18"/>
      <c r="D8" s="13" t="s">
        <v>12</v>
      </c>
      <c r="E8" s="15">
        <f>(B3*$B$5^3)/(48*$B$7*$E$6)</f>
        <v>1.242222133471784E-3</v>
      </c>
      <c r="F8" s="32"/>
      <c r="G8" s="32"/>
      <c r="H8" s="32"/>
      <c r="I8" s="19"/>
      <c r="J8" s="19"/>
      <c r="K8" s="19"/>
      <c r="L8" s="32"/>
    </row>
    <row r="9" spans="1:12" x14ac:dyDescent="0.3">
      <c r="A9" s="32"/>
      <c r="B9" s="32"/>
      <c r="C9" s="18"/>
      <c r="D9" s="13" t="s">
        <v>13</v>
      </c>
      <c r="E9" s="15">
        <f>(B4*$B$5^3)/(48*$B$7*$E$7)</f>
        <v>1.3526418786692759E-4</v>
      </c>
      <c r="F9" s="32"/>
      <c r="G9" s="32"/>
      <c r="H9" s="32"/>
      <c r="I9" s="19"/>
      <c r="J9" s="19"/>
      <c r="K9" s="19"/>
      <c r="L9" s="32"/>
    </row>
    <row r="10" spans="1:12" x14ac:dyDescent="0.3">
      <c r="A10" s="32"/>
      <c r="B10" s="32"/>
      <c r="C10" s="18"/>
      <c r="D10" s="13" t="s">
        <v>15</v>
      </c>
      <c r="E10" s="15">
        <f>E4*E3</f>
        <v>26.25</v>
      </c>
      <c r="F10" s="32"/>
      <c r="G10" s="32"/>
      <c r="H10" s="35"/>
      <c r="I10" s="19"/>
      <c r="J10" s="19"/>
      <c r="K10" s="19"/>
      <c r="L10" s="32"/>
    </row>
    <row r="11" spans="1:12" x14ac:dyDescent="0.3">
      <c r="A11" s="32"/>
      <c r="B11" s="32"/>
      <c r="C11" s="18"/>
      <c r="D11" s="13" t="s">
        <v>16</v>
      </c>
      <c r="E11" s="15">
        <f>E4*E3*B6</f>
        <v>630</v>
      </c>
      <c r="F11" s="32"/>
      <c r="G11" s="32"/>
      <c r="H11" s="32"/>
      <c r="I11" s="32"/>
      <c r="J11" s="35" t="s">
        <v>19</v>
      </c>
      <c r="K11" s="32"/>
      <c r="L11" s="32"/>
    </row>
    <row r="12" spans="1:12" x14ac:dyDescent="0.3">
      <c r="A12" s="32"/>
      <c r="B12" s="32"/>
      <c r="C12" s="18"/>
      <c r="D12" s="13" t="s">
        <v>17</v>
      </c>
      <c r="E12" s="15">
        <f>(E11/1728)*B8</f>
        <v>10.208333333333332</v>
      </c>
      <c r="F12" s="32"/>
      <c r="G12" s="32"/>
      <c r="H12" s="32"/>
      <c r="I12" s="32"/>
      <c r="J12" s="35"/>
      <c r="K12" s="32"/>
      <c r="L12" s="32"/>
    </row>
    <row r="13" spans="1:12" ht="15" thickBot="1" x14ac:dyDescent="0.35">
      <c r="A13" s="32"/>
      <c r="B13" s="32"/>
      <c r="C13" s="18"/>
      <c r="D13" s="16" t="s">
        <v>18</v>
      </c>
      <c r="E13" s="22">
        <f>(E12/2.2)*1000</f>
        <v>4640.1515151515141</v>
      </c>
      <c r="F13" s="32"/>
      <c r="G13" s="32"/>
      <c r="H13" s="32"/>
      <c r="I13" s="32"/>
      <c r="J13" s="32"/>
      <c r="K13" s="32"/>
      <c r="L13" s="32"/>
    </row>
    <row r="14" spans="1:12" x14ac:dyDescent="0.3">
      <c r="A14" s="32"/>
      <c r="B14" s="32"/>
      <c r="C14" s="18"/>
      <c r="D14" s="32"/>
      <c r="E14" s="32"/>
      <c r="F14" s="32"/>
      <c r="G14" s="32"/>
      <c r="H14" s="32"/>
      <c r="I14" s="32"/>
      <c r="J14" s="32"/>
      <c r="K14" s="32"/>
      <c r="L14" s="32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8"/>
      <c r="D16" s="32"/>
      <c r="E16" s="32"/>
      <c r="F16" s="32"/>
      <c r="G16" s="32"/>
      <c r="H16" s="32"/>
      <c r="I16" s="32"/>
      <c r="J16" s="32"/>
      <c r="K16" s="32"/>
      <c r="L16" s="36"/>
    </row>
    <row r="17" spans="1:12" x14ac:dyDescent="0.3">
      <c r="A17" s="1"/>
      <c r="B17" s="1"/>
      <c r="C17" s="18"/>
      <c r="D17" s="5" t="s">
        <v>8</v>
      </c>
      <c r="E17" s="20"/>
      <c r="F17" s="32"/>
      <c r="G17" s="32"/>
      <c r="H17" s="32"/>
      <c r="I17" s="33" t="s">
        <v>27</v>
      </c>
      <c r="J17" s="34"/>
      <c r="K17" s="34"/>
      <c r="L17" s="36"/>
    </row>
    <row r="18" spans="1:12" x14ac:dyDescent="0.3">
      <c r="A18" s="1"/>
      <c r="B18" s="1"/>
      <c r="C18" s="18"/>
      <c r="D18" s="7" t="s">
        <v>23</v>
      </c>
      <c r="E18" s="8">
        <v>8</v>
      </c>
      <c r="F18" s="32"/>
      <c r="G18" s="32"/>
      <c r="H18" s="32"/>
      <c r="I18" s="32"/>
      <c r="J18" s="32"/>
      <c r="K18" s="32"/>
      <c r="L18" s="36"/>
    </row>
    <row r="19" spans="1:12" x14ac:dyDescent="0.3">
      <c r="A19" s="1"/>
      <c r="B19" s="1"/>
      <c r="C19" s="18"/>
      <c r="D19" s="7" t="s">
        <v>24</v>
      </c>
      <c r="E19" s="8">
        <v>4</v>
      </c>
      <c r="F19" s="32"/>
      <c r="G19" s="32"/>
      <c r="H19" s="32"/>
      <c r="I19" s="19"/>
      <c r="J19" s="21" t="s">
        <v>41</v>
      </c>
      <c r="K19" s="19"/>
      <c r="L19" s="36"/>
    </row>
    <row r="20" spans="1:12" x14ac:dyDescent="0.3">
      <c r="A20" s="1"/>
      <c r="B20" s="1"/>
      <c r="C20" s="18"/>
      <c r="D20" s="7" t="s">
        <v>25</v>
      </c>
      <c r="E20" s="8">
        <v>0.5</v>
      </c>
      <c r="F20" s="32"/>
      <c r="G20" s="32"/>
      <c r="H20" s="32"/>
      <c r="I20" s="19"/>
      <c r="J20" s="32"/>
      <c r="K20" s="19"/>
      <c r="L20" s="36"/>
    </row>
    <row r="21" spans="1:12" x14ac:dyDescent="0.3">
      <c r="A21" s="1"/>
      <c r="B21" s="1"/>
      <c r="C21" s="18"/>
      <c r="D21" s="7" t="s">
        <v>26</v>
      </c>
      <c r="E21" s="8">
        <v>0.25</v>
      </c>
      <c r="F21" s="32"/>
      <c r="G21" s="32"/>
      <c r="H21" s="32"/>
      <c r="I21" s="19"/>
      <c r="J21" s="32"/>
      <c r="K21" s="19"/>
      <c r="L21" s="36"/>
    </row>
    <row r="22" spans="1:12" x14ac:dyDescent="0.3">
      <c r="A22" s="1"/>
      <c r="B22" s="1"/>
      <c r="C22" s="18"/>
      <c r="D22" s="7" t="s">
        <v>28</v>
      </c>
      <c r="E22" s="8">
        <f>E18-(2*E20)</f>
        <v>7</v>
      </c>
      <c r="F22" s="32"/>
      <c r="G22" s="32"/>
      <c r="H22" s="37" t="s">
        <v>44</v>
      </c>
      <c r="I22" s="21"/>
      <c r="J22" s="32"/>
      <c r="K22" s="21" t="s">
        <v>42</v>
      </c>
      <c r="L22" s="36"/>
    </row>
    <row r="23" spans="1:12" x14ac:dyDescent="0.3">
      <c r="A23" s="1"/>
      <c r="B23" s="1"/>
      <c r="C23" s="18"/>
      <c r="D23" s="9" t="s">
        <v>29</v>
      </c>
      <c r="E23" s="10">
        <f>E19-(2*E21)</f>
        <v>3.5</v>
      </c>
      <c r="F23" s="32"/>
      <c r="G23" s="32"/>
      <c r="H23" s="32"/>
      <c r="I23" s="19"/>
      <c r="J23" s="32"/>
      <c r="K23" s="19"/>
      <c r="L23" s="36"/>
    </row>
    <row r="24" spans="1:12" ht="15" thickBot="1" x14ac:dyDescent="0.35">
      <c r="A24" s="1"/>
      <c r="B24" s="1"/>
      <c r="C24" s="18"/>
      <c r="D24" s="32"/>
      <c r="E24" s="32"/>
      <c r="F24" s="32"/>
      <c r="G24" s="32"/>
      <c r="H24" s="32"/>
      <c r="I24" s="19"/>
      <c r="J24" s="32"/>
      <c r="K24" s="19"/>
      <c r="L24" s="36"/>
    </row>
    <row r="25" spans="1:12" x14ac:dyDescent="0.3">
      <c r="A25" s="1"/>
      <c r="B25" s="1"/>
      <c r="C25" s="18"/>
      <c r="D25" s="11" t="s">
        <v>10</v>
      </c>
      <c r="E25" s="12">
        <f>((E19*E18^3)/12)-((E23*E22^3)/12)</f>
        <v>70.624999999999986</v>
      </c>
      <c r="F25" s="32"/>
      <c r="G25" s="32"/>
      <c r="H25" s="32"/>
      <c r="I25" s="19"/>
      <c r="J25" s="21"/>
      <c r="K25" s="19"/>
      <c r="L25" s="36"/>
    </row>
    <row r="26" spans="1:12" x14ac:dyDescent="0.3">
      <c r="A26" s="1"/>
      <c r="B26" s="1"/>
      <c r="C26" s="18"/>
      <c r="D26" s="13" t="s">
        <v>11</v>
      </c>
      <c r="E26" s="14">
        <f>((E18*E19^3)/12)-((E22*E23^3)/12)</f>
        <v>17.656249999999996</v>
      </c>
      <c r="F26" s="32"/>
      <c r="G26" s="32"/>
      <c r="H26" s="32"/>
      <c r="I26" s="32"/>
      <c r="J26" s="35" t="s">
        <v>43</v>
      </c>
      <c r="K26" s="32"/>
      <c r="L26" s="36"/>
    </row>
    <row r="27" spans="1:12" x14ac:dyDescent="0.3">
      <c r="A27" s="1"/>
      <c r="B27" s="1"/>
      <c r="C27" s="18"/>
      <c r="D27" s="13" t="s">
        <v>12</v>
      </c>
      <c r="E27" s="15">
        <f>(B3*$B$5^3)/(48*$B$7*$E$25)</f>
        <v>4.713298581646261E-4</v>
      </c>
      <c r="F27" s="32"/>
      <c r="G27" s="32"/>
      <c r="H27" s="32"/>
      <c r="I27" s="32"/>
      <c r="J27" s="35" t="s">
        <v>45</v>
      </c>
      <c r="K27" s="32"/>
      <c r="L27" s="36"/>
    </row>
    <row r="28" spans="1:12" x14ac:dyDescent="0.3">
      <c r="A28" s="1"/>
      <c r="B28" s="1"/>
      <c r="C28" s="18"/>
      <c r="D28" s="13" t="s">
        <v>13</v>
      </c>
      <c r="E28" s="15">
        <f>(B4*$B$5^3)/(48*$B$7*$E$26)</f>
        <v>9.426597163292522E-4</v>
      </c>
      <c r="F28" s="32"/>
      <c r="G28" s="32"/>
      <c r="H28" s="32"/>
      <c r="I28" s="32"/>
      <c r="J28" s="35"/>
      <c r="K28" s="32"/>
      <c r="L28" s="36"/>
    </row>
    <row r="29" spans="1:12" x14ac:dyDescent="0.3">
      <c r="A29" s="1"/>
      <c r="B29" s="1"/>
      <c r="C29" s="18"/>
      <c r="D29" s="13" t="s">
        <v>15</v>
      </c>
      <c r="E29" s="15">
        <f>(E19*E18)-(E23*E22)</f>
        <v>7.5</v>
      </c>
      <c r="F29" s="32"/>
      <c r="G29" s="32"/>
      <c r="H29" s="32"/>
      <c r="I29" s="32"/>
      <c r="J29" s="32"/>
      <c r="K29" s="32"/>
      <c r="L29" s="36"/>
    </row>
    <row r="30" spans="1:12" x14ac:dyDescent="0.3">
      <c r="A30" s="1"/>
      <c r="B30" s="1"/>
      <c r="C30" s="18"/>
      <c r="D30" s="13" t="s">
        <v>16</v>
      </c>
      <c r="E30" s="15">
        <f>(E19*E18*B6)-(E23*E22*B6)</f>
        <v>180</v>
      </c>
      <c r="F30" s="32"/>
      <c r="G30" s="32"/>
      <c r="H30" s="32"/>
      <c r="I30" s="32"/>
      <c r="J30" s="32"/>
      <c r="K30" s="32"/>
      <c r="L30" s="36"/>
    </row>
    <row r="31" spans="1:12" x14ac:dyDescent="0.3">
      <c r="A31" s="1"/>
      <c r="B31" s="1"/>
      <c r="C31" s="18"/>
      <c r="D31" s="13" t="s">
        <v>17</v>
      </c>
      <c r="E31" s="15">
        <f>(E30/1728)*B8</f>
        <v>2.916666666666667</v>
      </c>
      <c r="F31" s="32"/>
      <c r="G31" s="32"/>
      <c r="H31" s="32"/>
      <c r="I31" s="32"/>
      <c r="J31" s="32"/>
      <c r="K31" s="32"/>
      <c r="L31" s="36"/>
    </row>
    <row r="32" spans="1:12" ht="15" thickBot="1" x14ac:dyDescent="0.35">
      <c r="A32" s="1"/>
      <c r="B32" s="1"/>
      <c r="C32" s="18"/>
      <c r="D32" s="16" t="s">
        <v>18</v>
      </c>
      <c r="E32" s="22">
        <f>(E31/2.2)*1000</f>
        <v>1325.7575757575758</v>
      </c>
      <c r="F32" s="32"/>
      <c r="G32" s="32"/>
      <c r="H32" s="32"/>
      <c r="I32" s="32"/>
      <c r="J32" s="32"/>
      <c r="K32" s="32"/>
      <c r="L32" s="36"/>
    </row>
    <row r="33" spans="1:12" x14ac:dyDescent="0.3">
      <c r="A33" s="1"/>
      <c r="B33" s="1"/>
      <c r="C33" s="18"/>
      <c r="D33" s="32"/>
      <c r="E33" s="32"/>
      <c r="F33" s="32"/>
      <c r="G33" s="32"/>
      <c r="H33" s="32"/>
      <c r="I33" s="32"/>
      <c r="J33" s="32"/>
      <c r="K33" s="32"/>
      <c r="L33" s="36"/>
    </row>
    <row r="34" spans="1:12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2" x14ac:dyDescent="0.3">
      <c r="A35" s="1"/>
      <c r="B35" s="1"/>
      <c r="C35" s="1"/>
      <c r="D35" s="32"/>
      <c r="E35" s="32"/>
      <c r="F35" s="32"/>
      <c r="G35" s="32"/>
      <c r="H35" s="32"/>
      <c r="I35" s="32"/>
      <c r="J35" s="32"/>
      <c r="K35" s="32"/>
      <c r="L35" s="36"/>
    </row>
    <row r="36" spans="1:12" x14ac:dyDescent="0.3">
      <c r="A36" s="1"/>
      <c r="B36" s="1"/>
      <c r="C36" s="1"/>
      <c r="D36" s="23" t="s">
        <v>8</v>
      </c>
      <c r="E36" s="24"/>
      <c r="F36" s="32"/>
      <c r="G36" s="32"/>
      <c r="H36" s="32"/>
      <c r="I36" s="33" t="s">
        <v>34</v>
      </c>
      <c r="J36" s="34"/>
      <c r="K36" s="34"/>
      <c r="L36" s="36"/>
    </row>
    <row r="37" spans="1:12" x14ac:dyDescent="0.3">
      <c r="A37" s="1"/>
      <c r="B37" s="1"/>
      <c r="C37" s="1"/>
      <c r="D37" s="25" t="s">
        <v>20</v>
      </c>
      <c r="E37" s="26">
        <v>2.875</v>
      </c>
      <c r="F37" s="32"/>
      <c r="G37" s="32"/>
      <c r="H37" s="32"/>
      <c r="I37" s="32"/>
      <c r="J37" s="32"/>
      <c r="K37" s="32"/>
      <c r="L37" s="36"/>
    </row>
    <row r="38" spans="1:12" x14ac:dyDescent="0.3">
      <c r="A38" s="1"/>
      <c r="B38" s="1"/>
      <c r="C38" s="1"/>
      <c r="D38" s="25" t="s">
        <v>21</v>
      </c>
      <c r="E38" s="26">
        <v>2</v>
      </c>
      <c r="F38" s="32"/>
      <c r="G38" s="32"/>
      <c r="H38" s="32"/>
      <c r="I38" s="19"/>
      <c r="J38" s="19"/>
      <c r="K38" s="21" t="s">
        <v>46</v>
      </c>
      <c r="L38" s="36"/>
    </row>
    <row r="39" spans="1:12" x14ac:dyDescent="0.3">
      <c r="A39" s="1"/>
      <c r="B39" s="1"/>
      <c r="C39" s="1"/>
      <c r="D39" s="25" t="s">
        <v>30</v>
      </c>
      <c r="E39" s="26">
        <v>0.3125</v>
      </c>
      <c r="F39" s="32"/>
      <c r="G39" s="32"/>
      <c r="H39" s="32"/>
      <c r="I39" s="32"/>
      <c r="J39" s="19"/>
      <c r="K39" s="35"/>
      <c r="L39" s="36"/>
    </row>
    <row r="40" spans="1:12" x14ac:dyDescent="0.3">
      <c r="A40" s="1"/>
      <c r="B40" s="1"/>
      <c r="C40" s="1"/>
      <c r="D40" s="25" t="s">
        <v>31</v>
      </c>
      <c r="E40" s="26">
        <v>0.3125</v>
      </c>
      <c r="F40" s="32"/>
      <c r="G40" s="32"/>
      <c r="H40" s="32"/>
      <c r="I40" s="32"/>
      <c r="J40" s="19"/>
      <c r="K40" s="32"/>
      <c r="L40" s="36"/>
    </row>
    <row r="41" spans="1:12" x14ac:dyDescent="0.3">
      <c r="A41" s="1"/>
      <c r="B41" s="1"/>
      <c r="C41" s="1"/>
      <c r="D41" s="25" t="s">
        <v>33</v>
      </c>
      <c r="E41" s="26">
        <f>(E38-E40)/2</f>
        <v>0.84375</v>
      </c>
      <c r="F41" s="32"/>
      <c r="G41" s="32"/>
      <c r="H41" s="35" t="s">
        <v>40</v>
      </c>
      <c r="I41" s="35" t="s">
        <v>48</v>
      </c>
      <c r="J41" s="21" t="s">
        <v>47</v>
      </c>
      <c r="K41" s="32"/>
      <c r="L41" s="36"/>
    </row>
    <row r="42" spans="1:12" x14ac:dyDescent="0.3">
      <c r="A42" s="1"/>
      <c r="B42" s="1"/>
      <c r="C42" s="1"/>
      <c r="D42" s="27" t="s">
        <v>36</v>
      </c>
      <c r="E42" s="28">
        <f>E37-(2*E39)</f>
        <v>2.25</v>
      </c>
      <c r="F42" s="32"/>
      <c r="G42" s="32"/>
      <c r="H42" s="32"/>
      <c r="I42" s="32"/>
      <c r="J42" s="19"/>
      <c r="K42" s="32"/>
      <c r="L42" s="36"/>
    </row>
    <row r="43" spans="1:12" ht="15" thickBot="1" x14ac:dyDescent="0.35">
      <c r="A43" s="1"/>
      <c r="B43" s="1"/>
      <c r="C43" s="1"/>
      <c r="D43" s="32"/>
      <c r="E43" s="32"/>
      <c r="F43" s="32"/>
      <c r="G43" s="32"/>
      <c r="H43" s="32"/>
      <c r="I43" s="32"/>
      <c r="J43" s="19"/>
      <c r="K43" s="35" t="s">
        <v>49</v>
      </c>
      <c r="L43" s="36"/>
    </row>
    <row r="44" spans="1:12" x14ac:dyDescent="0.3">
      <c r="A44" s="1"/>
      <c r="B44" s="1"/>
      <c r="C44" s="1"/>
      <c r="D44" s="29" t="s">
        <v>10</v>
      </c>
      <c r="E44" s="12">
        <f>((E38*E37^3)/12)-((E41*E42^3)/6)</f>
        <v>2.3588053385416665</v>
      </c>
      <c r="F44" s="32"/>
      <c r="G44" s="32"/>
      <c r="H44" s="32"/>
      <c r="I44" s="19"/>
      <c r="J44" s="19"/>
      <c r="K44" s="19"/>
      <c r="L44" s="36"/>
    </row>
    <row r="45" spans="1:12" x14ac:dyDescent="0.3">
      <c r="A45" s="1"/>
      <c r="B45" s="1"/>
      <c r="C45" s="1"/>
      <c r="D45" s="30" t="s">
        <v>11</v>
      </c>
      <c r="E45" s="14">
        <f>((E39*E38^3)/6)+((E42*E40^3)/12)</f>
        <v>0.42238871256510419</v>
      </c>
      <c r="F45" s="32"/>
      <c r="G45" s="32"/>
      <c r="H45" s="32"/>
      <c r="I45" s="32"/>
      <c r="J45" s="35" t="s">
        <v>19</v>
      </c>
      <c r="K45" s="32"/>
      <c r="L45" s="36"/>
    </row>
    <row r="46" spans="1:12" x14ac:dyDescent="0.3">
      <c r="A46" s="1"/>
      <c r="B46" s="1"/>
      <c r="C46" s="1"/>
      <c r="D46" s="30" t="s">
        <v>12</v>
      </c>
      <c r="E46" s="15">
        <f>(B3*B5^3)/(48*$B$7*$E$44)</f>
        <v>1.4112089153341006E-2</v>
      </c>
      <c r="F46" s="32"/>
      <c r="G46" s="32"/>
      <c r="H46" s="32"/>
      <c r="I46" s="32"/>
      <c r="J46" s="32"/>
      <c r="K46" s="32"/>
      <c r="L46" s="36"/>
    </row>
    <row r="47" spans="1:12" x14ac:dyDescent="0.3">
      <c r="A47" s="1"/>
      <c r="B47" s="1"/>
      <c r="C47" s="1"/>
      <c r="D47" s="30" t="s">
        <v>13</v>
      </c>
      <c r="E47" s="15">
        <f>(B4*B5^3)/(48*$B$7*$E$45)</f>
        <v>3.9404072886708559E-2</v>
      </c>
      <c r="F47" s="32"/>
      <c r="G47" s="32"/>
      <c r="H47" s="32"/>
      <c r="I47" s="32"/>
      <c r="J47" s="32"/>
      <c r="K47" s="32"/>
      <c r="L47" s="36"/>
    </row>
    <row r="48" spans="1:12" x14ac:dyDescent="0.3">
      <c r="A48" s="1"/>
      <c r="B48" s="1"/>
      <c r="C48" s="1"/>
      <c r="D48" s="30" t="s">
        <v>15</v>
      </c>
      <c r="E48" s="15">
        <f>(E38*E37)-(2*(E41*E42))</f>
        <v>1.953125</v>
      </c>
      <c r="F48" s="32"/>
      <c r="G48" s="32"/>
      <c r="H48" s="32"/>
      <c r="I48" s="32"/>
      <c r="J48" s="32"/>
      <c r="K48" s="32"/>
      <c r="L48" s="36"/>
    </row>
    <row r="49" spans="1:12" x14ac:dyDescent="0.3">
      <c r="A49" s="1"/>
      <c r="B49" s="1"/>
      <c r="C49" s="1"/>
      <c r="D49" s="30" t="s">
        <v>16</v>
      </c>
      <c r="E49" s="15">
        <f>(E38*E37*B6)-(2*(E41*E42*B6))</f>
        <v>46.875</v>
      </c>
      <c r="F49" s="32"/>
      <c r="G49" s="32"/>
      <c r="H49" s="32"/>
      <c r="I49" s="32"/>
      <c r="J49" s="32"/>
      <c r="K49" s="32"/>
      <c r="L49" s="36"/>
    </row>
    <row r="50" spans="1:12" x14ac:dyDescent="0.3">
      <c r="A50" s="1"/>
      <c r="B50" s="1"/>
      <c r="C50" s="1"/>
      <c r="D50" s="30" t="s">
        <v>17</v>
      </c>
      <c r="E50" s="15">
        <f>(E49/1728)*B8</f>
        <v>0.75954861111111116</v>
      </c>
      <c r="F50" s="32"/>
      <c r="G50" s="32"/>
      <c r="H50" s="32"/>
      <c r="I50" s="32"/>
      <c r="J50" s="32"/>
      <c r="K50" s="32"/>
      <c r="L50" s="36"/>
    </row>
    <row r="51" spans="1:12" ht="15" thickBot="1" x14ac:dyDescent="0.35">
      <c r="A51" s="1"/>
      <c r="B51" s="1"/>
      <c r="C51" s="1"/>
      <c r="D51" s="31" t="s">
        <v>18</v>
      </c>
      <c r="E51" s="22">
        <f>(E50/2.2)*1000</f>
        <v>345.24936868686865</v>
      </c>
      <c r="F51" s="32"/>
      <c r="G51" s="32"/>
      <c r="H51" s="32"/>
      <c r="I51" s="32"/>
      <c r="J51" s="32"/>
      <c r="K51" s="32"/>
      <c r="L51" s="36"/>
    </row>
    <row r="52" spans="1:12" x14ac:dyDescent="0.3">
      <c r="A52" s="1"/>
      <c r="B52" s="1"/>
      <c r="C52" s="1"/>
      <c r="D52" s="32"/>
      <c r="E52" s="32"/>
      <c r="F52" s="32"/>
      <c r="G52" s="32"/>
      <c r="H52" s="32"/>
      <c r="I52" s="32"/>
      <c r="J52" s="32"/>
      <c r="K52" s="32"/>
      <c r="L52" s="36"/>
    </row>
    <row r="53" spans="1:12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2" x14ac:dyDescent="0.3">
      <c r="A54" s="1"/>
      <c r="B54" s="1"/>
      <c r="C54" s="1"/>
      <c r="D54" s="32"/>
      <c r="E54" s="32"/>
      <c r="F54" s="32"/>
      <c r="G54" s="32"/>
      <c r="H54" s="32"/>
      <c r="I54" s="32"/>
      <c r="J54" s="32"/>
      <c r="K54" s="32"/>
      <c r="L54" s="36"/>
    </row>
    <row r="55" spans="1:12" x14ac:dyDescent="0.3">
      <c r="A55" s="1"/>
      <c r="B55" s="1"/>
      <c r="C55" s="1"/>
      <c r="D55" s="5" t="s">
        <v>8</v>
      </c>
      <c r="E55" s="20"/>
      <c r="F55" s="32"/>
      <c r="G55" s="32"/>
      <c r="H55" s="32"/>
      <c r="I55" s="33" t="s">
        <v>38</v>
      </c>
      <c r="J55" s="34"/>
      <c r="K55" s="34"/>
      <c r="L55" s="36"/>
    </row>
    <row r="56" spans="1:12" x14ac:dyDescent="0.3">
      <c r="A56" s="1"/>
      <c r="B56" s="1"/>
      <c r="C56" s="1"/>
      <c r="D56" s="7" t="s">
        <v>20</v>
      </c>
      <c r="E56" s="8">
        <v>4</v>
      </c>
      <c r="F56" s="32"/>
      <c r="G56" s="32"/>
      <c r="H56" s="32"/>
      <c r="I56" s="32"/>
      <c r="J56" s="32"/>
      <c r="K56" s="32"/>
      <c r="L56" s="36"/>
    </row>
    <row r="57" spans="1:12" x14ac:dyDescent="0.3">
      <c r="A57" s="1"/>
      <c r="B57" s="1"/>
      <c r="C57" s="1"/>
      <c r="D57" s="7" t="s">
        <v>21</v>
      </c>
      <c r="E57" s="8">
        <v>8</v>
      </c>
      <c r="F57" s="32"/>
      <c r="G57" s="32"/>
      <c r="H57" s="32"/>
      <c r="I57" s="19"/>
      <c r="J57" s="32"/>
      <c r="K57" s="19"/>
      <c r="L57" s="36"/>
    </row>
    <row r="58" spans="1:12" x14ac:dyDescent="0.3">
      <c r="A58" s="1"/>
      <c r="B58" s="1"/>
      <c r="C58" s="1"/>
      <c r="D58" s="7" t="s">
        <v>30</v>
      </c>
      <c r="E58" s="8">
        <v>0.25</v>
      </c>
      <c r="F58" s="32"/>
      <c r="G58" s="32"/>
      <c r="H58" s="32"/>
      <c r="I58" s="19"/>
      <c r="J58" s="32" t="s">
        <v>51</v>
      </c>
      <c r="K58" s="19"/>
      <c r="L58" s="36"/>
    </row>
    <row r="59" spans="1:12" x14ac:dyDescent="0.3">
      <c r="A59" s="1"/>
      <c r="B59" s="1"/>
      <c r="C59" s="1"/>
      <c r="D59" s="7" t="s">
        <v>31</v>
      </c>
      <c r="E59" s="8">
        <v>0.5</v>
      </c>
      <c r="F59" s="32"/>
      <c r="G59" s="32"/>
      <c r="H59" s="32"/>
      <c r="I59" s="19"/>
      <c r="J59" s="32"/>
      <c r="K59" s="19"/>
      <c r="L59" s="36"/>
    </row>
    <row r="60" spans="1:12" x14ac:dyDescent="0.3">
      <c r="A60" s="1"/>
      <c r="B60" s="1"/>
      <c r="C60" s="1"/>
      <c r="D60" s="7" t="s">
        <v>39</v>
      </c>
      <c r="E60" s="8">
        <v>1.75</v>
      </c>
      <c r="F60" s="32"/>
      <c r="G60" s="32"/>
      <c r="H60" s="35" t="s">
        <v>37</v>
      </c>
      <c r="I60" s="19"/>
      <c r="J60" s="21" t="s">
        <v>47</v>
      </c>
      <c r="K60" s="19"/>
      <c r="L60" s="36"/>
    </row>
    <row r="61" spans="1:12" x14ac:dyDescent="0.3">
      <c r="A61" s="1"/>
      <c r="B61" s="1"/>
      <c r="C61" s="1"/>
      <c r="D61" s="9" t="s">
        <v>32</v>
      </c>
      <c r="E61" s="10">
        <v>7.5</v>
      </c>
      <c r="F61" s="32"/>
      <c r="G61" s="32"/>
      <c r="H61" s="32"/>
      <c r="I61" s="19"/>
      <c r="J61" s="32"/>
      <c r="K61" s="19"/>
      <c r="L61" s="36"/>
    </row>
    <row r="62" spans="1:12" ht="15" thickBot="1" x14ac:dyDescent="0.35">
      <c r="A62" s="1"/>
      <c r="B62" s="1"/>
      <c r="C62" s="1"/>
      <c r="D62" s="36"/>
      <c r="E62" s="36"/>
      <c r="F62" s="32"/>
      <c r="G62" s="32"/>
      <c r="H62" s="32"/>
      <c r="I62" s="19"/>
      <c r="J62" s="32"/>
      <c r="K62" s="21" t="s">
        <v>46</v>
      </c>
      <c r="L62" s="36"/>
    </row>
    <row r="63" spans="1:12" x14ac:dyDescent="0.3">
      <c r="A63" s="1"/>
      <c r="B63" s="1"/>
      <c r="C63" s="1"/>
      <c r="D63" s="11" t="s">
        <v>10</v>
      </c>
      <c r="E63" s="12">
        <f>((E58*E56^3)/6)+((E61*E59^3)/12)</f>
        <v>2.7447916666666665</v>
      </c>
      <c r="F63" s="32"/>
      <c r="G63" s="32"/>
      <c r="H63" s="32"/>
      <c r="I63" s="19"/>
      <c r="J63" s="35" t="s">
        <v>50</v>
      </c>
      <c r="K63" s="19"/>
      <c r="L63" s="36"/>
    </row>
    <row r="64" spans="1:12" x14ac:dyDescent="0.3">
      <c r="A64" s="1"/>
      <c r="B64" s="1"/>
      <c r="C64" s="1"/>
      <c r="D64" s="13" t="s">
        <v>11</v>
      </c>
      <c r="E64" s="14">
        <f>((E56*E57^3)/12)-((E60*E61^3)/6)</f>
        <v>47.619791666666657</v>
      </c>
      <c r="F64" s="32"/>
      <c r="G64" s="32"/>
      <c r="H64" s="32"/>
      <c r="I64" s="32"/>
      <c r="J64" s="35" t="s">
        <v>19</v>
      </c>
      <c r="K64" s="32"/>
      <c r="L64" s="36"/>
    </row>
    <row r="65" spans="1:12" x14ac:dyDescent="0.3">
      <c r="A65" s="1"/>
      <c r="B65" s="1"/>
      <c r="C65" s="1"/>
      <c r="D65" s="13" t="s">
        <v>12</v>
      </c>
      <c r="E65" s="15">
        <f>(B3*$B$5^3)/(48*$B$7*$E$63)</f>
        <v>1.2127576616152427E-2</v>
      </c>
      <c r="F65" s="32"/>
      <c r="G65" s="32"/>
      <c r="H65" s="32"/>
      <c r="I65" s="32"/>
      <c r="J65" s="35"/>
      <c r="K65" s="32"/>
      <c r="L65" s="36"/>
    </row>
    <row r="66" spans="1:12" x14ac:dyDescent="0.3">
      <c r="A66" s="1"/>
      <c r="B66" s="1"/>
      <c r="C66" s="1"/>
      <c r="D66" s="13" t="s">
        <v>13</v>
      </c>
      <c r="E66" s="15">
        <f>(B4*$B$5^3)/(48*$B$7*$E$64)</f>
        <v>3.495150867719747E-4</v>
      </c>
      <c r="F66" s="32"/>
      <c r="G66" s="32"/>
      <c r="H66" s="32"/>
      <c r="I66" s="32"/>
      <c r="J66" s="32"/>
      <c r="K66" s="32"/>
      <c r="L66" s="36"/>
    </row>
    <row r="67" spans="1:12" x14ac:dyDescent="0.3">
      <c r="A67" s="1"/>
      <c r="B67" s="1"/>
      <c r="C67" s="1"/>
      <c r="D67" s="13" t="s">
        <v>15</v>
      </c>
      <c r="E67" s="15">
        <f>(E56*E57)-(2*(E60*E61))</f>
        <v>5.75</v>
      </c>
      <c r="F67" s="32"/>
      <c r="G67" s="32"/>
      <c r="H67" s="32"/>
      <c r="I67" s="32"/>
      <c r="J67" s="32"/>
      <c r="K67" s="32"/>
      <c r="L67" s="36"/>
    </row>
    <row r="68" spans="1:12" x14ac:dyDescent="0.3">
      <c r="A68" s="1"/>
      <c r="B68" s="1"/>
      <c r="C68" s="1"/>
      <c r="D68" s="13" t="s">
        <v>16</v>
      </c>
      <c r="E68" s="15">
        <f>(E56*E57*B6)-(2*(E60*E61*B6))</f>
        <v>138</v>
      </c>
      <c r="F68" s="32"/>
      <c r="G68" s="32"/>
      <c r="H68" s="32"/>
      <c r="I68" s="32"/>
      <c r="J68" s="32"/>
      <c r="K68" s="32"/>
      <c r="L68" s="36"/>
    </row>
    <row r="69" spans="1:12" x14ac:dyDescent="0.3">
      <c r="D69" s="13" t="s">
        <v>17</v>
      </c>
      <c r="E69" s="15">
        <f>(E68/1728)*B8</f>
        <v>2.2361111111111107</v>
      </c>
      <c r="F69" s="36"/>
      <c r="G69" s="36"/>
      <c r="H69" s="36"/>
      <c r="I69" s="36"/>
      <c r="J69" s="36"/>
      <c r="K69" s="36"/>
      <c r="L69" s="36"/>
    </row>
    <row r="70" spans="1:12" ht="15" thickBot="1" x14ac:dyDescent="0.35">
      <c r="D70" s="16" t="s">
        <v>18</v>
      </c>
      <c r="E70" s="22">
        <f>(E69/2.2)*1000</f>
        <v>1016.4141414141412</v>
      </c>
      <c r="F70" s="36"/>
      <c r="G70" s="36"/>
      <c r="H70" s="36"/>
      <c r="I70" s="36"/>
      <c r="J70" s="36"/>
      <c r="K70" s="36"/>
      <c r="L70" s="36"/>
    </row>
    <row r="71" spans="1:12" x14ac:dyDescent="0.3">
      <c r="D71" s="36"/>
      <c r="E71" s="36"/>
      <c r="F71" s="36"/>
      <c r="G71" s="36"/>
      <c r="H71" s="36"/>
      <c r="I71" s="36"/>
      <c r="J71" s="36"/>
      <c r="K71" s="36"/>
      <c r="L71" s="36"/>
    </row>
  </sheetData>
  <mergeCells count="9">
    <mergeCell ref="D55:E55"/>
    <mergeCell ref="I55:K55"/>
    <mergeCell ref="D2:E2"/>
    <mergeCell ref="A2:B2"/>
    <mergeCell ref="D17:E17"/>
    <mergeCell ref="I2:K2"/>
    <mergeCell ref="I17:K17"/>
    <mergeCell ref="D36:E36"/>
    <mergeCell ref="I36:K3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9CAE3-6788-4133-9980-C49874B46166}">
  <dimension ref="A1:U81"/>
  <sheetViews>
    <sheetView zoomScale="51" workbookViewId="0">
      <selection activeCell="O46" sqref="O46"/>
    </sheetView>
  </sheetViews>
  <sheetFormatPr defaultRowHeight="14.4" x14ac:dyDescent="0.3"/>
  <cols>
    <col min="1" max="1" width="36.44140625" bestFit="1" customWidth="1"/>
    <col min="2" max="2" width="18.44140625" bestFit="1" customWidth="1"/>
    <col min="3" max="3" width="7.5546875" customWidth="1"/>
    <col min="4" max="4" width="32" bestFit="1" customWidth="1"/>
    <col min="5" max="5" width="7.77734375" bestFit="1" customWidth="1"/>
  </cols>
  <sheetData>
    <row r="1" spans="1:21" x14ac:dyDescent="0.3">
      <c r="A1" s="32"/>
      <c r="B1" s="32"/>
      <c r="C1" s="1"/>
      <c r="D1" s="32"/>
      <c r="E1" s="32"/>
      <c r="F1" s="32"/>
      <c r="G1" s="32"/>
      <c r="H1" s="32"/>
      <c r="I1" s="32"/>
      <c r="J1" s="32"/>
      <c r="K1" s="32"/>
      <c r="L1" s="32"/>
      <c r="M1" s="36"/>
      <c r="N1" s="36"/>
      <c r="O1" s="36"/>
      <c r="P1" s="36"/>
      <c r="Q1" s="36"/>
      <c r="R1" s="36"/>
      <c r="S1" s="36"/>
      <c r="T1" s="36"/>
      <c r="U1" s="36"/>
    </row>
    <row r="2" spans="1:21" x14ac:dyDescent="0.3">
      <c r="A2" s="5" t="s">
        <v>2</v>
      </c>
      <c r="B2" s="6"/>
      <c r="C2" s="1"/>
      <c r="D2" s="23" t="s">
        <v>8</v>
      </c>
      <c r="E2" s="56"/>
      <c r="F2" s="45"/>
      <c r="G2" s="32"/>
      <c r="H2" s="32"/>
      <c r="I2" s="33" t="s">
        <v>34</v>
      </c>
      <c r="J2" s="33"/>
      <c r="K2" s="33"/>
      <c r="L2" s="32"/>
      <c r="M2" s="36"/>
      <c r="N2" s="36"/>
      <c r="O2" s="36"/>
      <c r="P2" s="36"/>
      <c r="Q2" s="36"/>
      <c r="R2" s="36"/>
      <c r="S2" s="36"/>
      <c r="T2" s="36"/>
      <c r="U2" s="36"/>
    </row>
    <row r="3" spans="1:21" x14ac:dyDescent="0.3">
      <c r="A3" s="17" t="s">
        <v>3</v>
      </c>
      <c r="B3" s="8">
        <v>350</v>
      </c>
      <c r="C3" s="1"/>
      <c r="D3" s="25" t="s">
        <v>36</v>
      </c>
      <c r="E3" s="60">
        <v>2.25</v>
      </c>
      <c r="F3" s="60"/>
      <c r="G3" s="32"/>
      <c r="H3" s="32"/>
      <c r="I3" s="32"/>
      <c r="J3" s="32"/>
      <c r="K3" s="32"/>
      <c r="L3" s="32"/>
      <c r="M3" s="36"/>
      <c r="N3" s="36"/>
      <c r="O3" s="36"/>
      <c r="P3" s="36"/>
      <c r="Q3" s="36"/>
      <c r="R3" s="36"/>
      <c r="S3" s="36"/>
      <c r="T3" s="36"/>
      <c r="U3" s="36"/>
    </row>
    <row r="4" spans="1:21" x14ac:dyDescent="0.3">
      <c r="A4" s="58" t="s">
        <v>10</v>
      </c>
      <c r="B4" s="59">
        <v>2.3588</v>
      </c>
      <c r="C4" s="1"/>
      <c r="D4" s="25" t="s">
        <v>33</v>
      </c>
      <c r="E4" s="60">
        <v>2</v>
      </c>
      <c r="F4" s="60"/>
      <c r="G4" s="32"/>
      <c r="H4" s="32"/>
      <c r="I4" s="19"/>
      <c r="J4" s="19"/>
      <c r="K4" s="21" t="s">
        <v>46</v>
      </c>
      <c r="L4" s="32"/>
      <c r="M4" s="36"/>
      <c r="N4" s="36"/>
      <c r="O4" s="36"/>
      <c r="P4" s="36"/>
      <c r="Q4" s="36"/>
      <c r="R4" s="36"/>
      <c r="S4" s="36"/>
      <c r="T4" s="36"/>
      <c r="U4" s="36"/>
    </row>
    <row r="5" spans="1:21" x14ac:dyDescent="0.3">
      <c r="A5" s="7" t="s">
        <v>53</v>
      </c>
      <c r="B5" s="8">
        <v>36</v>
      </c>
      <c r="C5" s="1"/>
      <c r="D5" s="27" t="s">
        <v>54</v>
      </c>
      <c r="E5" s="61">
        <v>0.3125</v>
      </c>
      <c r="F5" s="62"/>
      <c r="G5" s="32"/>
      <c r="H5" s="32"/>
      <c r="I5" s="32"/>
      <c r="J5" s="19"/>
      <c r="K5" s="35"/>
      <c r="L5" s="32"/>
      <c r="M5" s="36"/>
      <c r="N5" s="36"/>
      <c r="O5" s="36"/>
      <c r="P5" s="36"/>
      <c r="Q5" s="36"/>
      <c r="R5" s="36"/>
      <c r="S5" s="36"/>
      <c r="T5" s="36"/>
      <c r="U5" s="36"/>
    </row>
    <row r="6" spans="1:21" ht="15" thickBot="1" x14ac:dyDescent="0.35">
      <c r="A6" s="9" t="s">
        <v>5</v>
      </c>
      <c r="B6" s="10">
        <v>1460000</v>
      </c>
      <c r="C6" s="1"/>
      <c r="D6" s="41"/>
      <c r="E6" s="41"/>
      <c r="F6" s="32"/>
      <c r="G6" s="32"/>
      <c r="H6" s="32"/>
      <c r="I6" s="32"/>
      <c r="J6" s="19"/>
      <c r="K6" s="32"/>
      <c r="L6" s="32"/>
      <c r="M6" s="36"/>
      <c r="N6" s="36"/>
      <c r="O6" s="36"/>
      <c r="P6" s="36"/>
      <c r="Q6" s="36"/>
      <c r="R6" s="36"/>
      <c r="S6" s="36"/>
      <c r="T6" s="36"/>
      <c r="U6" s="36"/>
    </row>
    <row r="7" spans="1:21" x14ac:dyDescent="0.3">
      <c r="A7" s="40"/>
      <c r="B7" s="40"/>
      <c r="C7" s="1"/>
      <c r="D7" s="49" t="s">
        <v>55</v>
      </c>
      <c r="E7" s="53" t="s">
        <v>9</v>
      </c>
      <c r="F7" s="55" t="s">
        <v>12</v>
      </c>
      <c r="G7" s="32"/>
      <c r="H7" s="35" t="s">
        <v>52</v>
      </c>
      <c r="I7" s="35" t="s">
        <v>48</v>
      </c>
      <c r="J7" s="21" t="s">
        <v>47</v>
      </c>
      <c r="K7" s="32"/>
      <c r="L7" s="32"/>
      <c r="M7" s="36"/>
      <c r="N7" s="36"/>
      <c r="O7" s="36"/>
      <c r="P7" s="36"/>
      <c r="Q7" s="36"/>
      <c r="R7" s="36"/>
      <c r="S7" s="36"/>
      <c r="T7" s="36"/>
      <c r="U7" s="36"/>
    </row>
    <row r="8" spans="1:21" x14ac:dyDescent="0.3">
      <c r="A8" s="40"/>
      <c r="B8" s="40"/>
      <c r="C8" s="1"/>
      <c r="D8" s="46">
        <v>0</v>
      </c>
      <c r="E8" s="51">
        <v>36</v>
      </c>
      <c r="F8" s="48">
        <v>0</v>
      </c>
      <c r="G8" s="32"/>
      <c r="H8" s="32"/>
      <c r="I8" s="32"/>
      <c r="J8" s="19"/>
      <c r="K8" s="32"/>
      <c r="L8" s="32"/>
      <c r="M8" s="36"/>
      <c r="N8" s="36"/>
      <c r="O8" s="36"/>
      <c r="P8" s="36"/>
      <c r="Q8" s="36"/>
      <c r="R8" s="36"/>
      <c r="S8" s="36"/>
      <c r="T8" s="36"/>
      <c r="U8" s="36"/>
    </row>
    <row r="9" spans="1:21" x14ac:dyDescent="0.3">
      <c r="A9" s="32"/>
      <c r="B9" s="32"/>
      <c r="C9" s="1"/>
      <c r="D9" s="46">
        <v>0.5</v>
      </c>
      <c r="E9" s="52">
        <v>35.5</v>
      </c>
      <c r="F9" s="47">
        <f>($B$3*(D8+$B$11)^2*(E8+$B$12)^2)/(3*$B$6*$B$4*$B$5)</f>
        <v>2.9648111055703669E-4</v>
      </c>
      <c r="G9" s="32"/>
      <c r="H9" s="32"/>
      <c r="I9" s="32"/>
      <c r="J9" s="19"/>
      <c r="K9" s="35"/>
      <c r="L9" s="32"/>
      <c r="M9" s="36"/>
      <c r="N9" s="36"/>
      <c r="O9" s="36"/>
      <c r="P9" s="36"/>
      <c r="Q9" s="36"/>
      <c r="R9" s="36"/>
      <c r="S9" s="36"/>
      <c r="T9" s="36"/>
      <c r="U9" s="36"/>
    </row>
    <row r="10" spans="1:21" x14ac:dyDescent="0.3">
      <c r="A10" s="32"/>
      <c r="B10" s="32"/>
      <c r="C10" s="1"/>
      <c r="D10" s="46">
        <v>1</v>
      </c>
      <c r="E10" s="51">
        <v>35</v>
      </c>
      <c r="F10" s="47">
        <f t="shared" ref="F10:F73" si="0">($B$3*(D9+$B$11)^2*(E9+$B$12)^2)/(3*$B$6*$B$4*$B$5)</f>
        <v>1.1527533757028207E-3</v>
      </c>
      <c r="G10" s="32"/>
      <c r="H10" s="32"/>
      <c r="I10" s="19"/>
      <c r="J10" s="19"/>
      <c r="K10" s="19"/>
      <c r="L10" s="32"/>
      <c r="M10" s="36"/>
      <c r="N10" s="36"/>
      <c r="O10" s="36"/>
      <c r="P10" s="36"/>
      <c r="Q10" s="36"/>
      <c r="R10" s="36"/>
      <c r="S10" s="36"/>
      <c r="T10" s="36"/>
      <c r="U10" s="36"/>
    </row>
    <row r="11" spans="1:21" x14ac:dyDescent="0.3">
      <c r="A11" s="32"/>
      <c r="B11" s="32">
        <v>0.5</v>
      </c>
      <c r="C11" s="1"/>
      <c r="D11" s="46">
        <v>1.5</v>
      </c>
      <c r="E11" s="52">
        <v>34.5</v>
      </c>
      <c r="F11" s="47">
        <f t="shared" si="0"/>
        <v>2.5201188467086815E-3</v>
      </c>
      <c r="G11" s="32"/>
      <c r="H11" s="32"/>
      <c r="I11" s="32"/>
      <c r="J11" s="35" t="s">
        <v>49</v>
      </c>
      <c r="K11" s="32"/>
      <c r="L11" s="32"/>
      <c r="M11" s="36"/>
      <c r="N11" s="36"/>
      <c r="O11" s="36"/>
      <c r="P11" s="36"/>
      <c r="Q11" s="36"/>
      <c r="R11" s="36"/>
      <c r="S11" s="36"/>
      <c r="T11" s="36"/>
      <c r="U11" s="36"/>
    </row>
    <row r="12" spans="1:21" x14ac:dyDescent="0.3">
      <c r="A12" s="32"/>
      <c r="B12" s="32">
        <v>-0.5</v>
      </c>
      <c r="C12" s="1"/>
      <c r="D12" s="46">
        <v>2</v>
      </c>
      <c r="E12" s="51">
        <v>34</v>
      </c>
      <c r="F12" s="47">
        <f t="shared" si="0"/>
        <v>4.3512911095917083E-3</v>
      </c>
      <c r="G12" s="32"/>
      <c r="H12" s="32"/>
      <c r="I12" s="32"/>
      <c r="J12" s="32"/>
      <c r="K12" s="32"/>
      <c r="L12" s="32"/>
      <c r="M12" s="36"/>
      <c r="N12" s="36"/>
      <c r="O12" s="36"/>
      <c r="P12" s="36"/>
      <c r="Q12" s="36"/>
      <c r="R12" s="36"/>
      <c r="S12" s="36"/>
      <c r="T12" s="36"/>
      <c r="U12" s="36"/>
    </row>
    <row r="13" spans="1:21" x14ac:dyDescent="0.3">
      <c r="A13" s="1"/>
      <c r="B13" s="1"/>
      <c r="C13" s="1"/>
      <c r="D13" s="46">
        <v>2.5</v>
      </c>
      <c r="E13" s="52">
        <v>33.5</v>
      </c>
      <c r="F13" s="47">
        <f t="shared" si="0"/>
        <v>6.6003952851147471E-3</v>
      </c>
      <c r="G13" s="32"/>
      <c r="H13" s="32"/>
      <c r="I13" s="32"/>
      <c r="J13" s="32"/>
      <c r="K13" s="32"/>
      <c r="L13" s="32"/>
      <c r="M13" s="36"/>
      <c r="N13" s="36"/>
      <c r="O13" s="36"/>
      <c r="P13" s="36"/>
      <c r="Q13" s="36"/>
      <c r="R13" s="36"/>
      <c r="S13" s="36"/>
      <c r="T13" s="36"/>
      <c r="U13" s="36"/>
    </row>
    <row r="14" spans="1:21" x14ac:dyDescent="0.3">
      <c r="A14" s="1"/>
      <c r="B14" s="42"/>
      <c r="C14" s="43"/>
      <c r="D14" s="46">
        <v>3</v>
      </c>
      <c r="E14" s="51">
        <v>33</v>
      </c>
      <c r="F14" s="47">
        <f t="shared" si="0"/>
        <v>9.2229680287864036E-3</v>
      </c>
      <c r="G14" s="32"/>
      <c r="H14" s="32"/>
      <c r="I14" s="32"/>
      <c r="J14" s="32"/>
      <c r="K14" s="32"/>
      <c r="L14" s="32"/>
      <c r="M14" s="36"/>
      <c r="N14" s="36"/>
      <c r="O14" s="36"/>
      <c r="P14" s="36"/>
      <c r="Q14" s="36"/>
      <c r="R14" s="36"/>
      <c r="S14" s="36"/>
      <c r="T14" s="36"/>
      <c r="U14" s="36"/>
    </row>
    <row r="15" spans="1:21" x14ac:dyDescent="0.3">
      <c r="A15" s="1"/>
      <c r="B15" s="42"/>
      <c r="C15" s="43"/>
      <c r="D15" s="46">
        <v>3.5</v>
      </c>
      <c r="E15" s="52">
        <v>32.5</v>
      </c>
      <c r="F15" s="47">
        <f t="shared" si="0"/>
        <v>1.2175957530861042E-2</v>
      </c>
      <c r="G15" s="32"/>
      <c r="H15" s="32"/>
      <c r="I15" s="32"/>
      <c r="J15" s="32"/>
      <c r="K15" s="32"/>
      <c r="L15" s="32"/>
      <c r="M15" s="36"/>
      <c r="N15" s="36"/>
      <c r="O15" s="36"/>
      <c r="P15" s="36"/>
      <c r="Q15" s="36"/>
      <c r="R15" s="36"/>
      <c r="S15" s="36"/>
      <c r="T15" s="36"/>
      <c r="U15" s="36"/>
    </row>
    <row r="16" spans="1:21" x14ac:dyDescent="0.3">
      <c r="A16" s="1"/>
      <c r="B16" s="42"/>
      <c r="C16" s="43"/>
      <c r="D16" s="46">
        <v>4</v>
      </c>
      <c r="E16" s="51">
        <v>32</v>
      </c>
      <c r="F16" s="47">
        <f t="shared" si="0"/>
        <v>1.5417723516338785E-2</v>
      </c>
      <c r="G16" s="32"/>
      <c r="H16" s="32"/>
      <c r="I16" s="32"/>
      <c r="J16" s="32"/>
      <c r="K16" s="32"/>
      <c r="L16" s="32"/>
      <c r="M16" s="36"/>
      <c r="N16" s="36"/>
      <c r="O16" s="36"/>
      <c r="P16" s="36"/>
      <c r="Q16" s="36"/>
      <c r="R16" s="36"/>
      <c r="S16" s="36"/>
      <c r="T16" s="36"/>
      <c r="U16" s="36"/>
    </row>
    <row r="17" spans="1:21" x14ac:dyDescent="0.3">
      <c r="A17" s="1"/>
      <c r="B17" s="42"/>
      <c r="C17" s="43"/>
      <c r="D17" s="46">
        <v>4.5</v>
      </c>
      <c r="E17" s="52">
        <v>31.5</v>
      </c>
      <c r="F17" s="47">
        <f t="shared" si="0"/>
        <v>1.8908037244965516E-2</v>
      </c>
      <c r="G17" s="32"/>
      <c r="H17" s="32"/>
      <c r="I17" s="32"/>
      <c r="J17" s="32"/>
      <c r="K17" s="32"/>
      <c r="L17" s="32"/>
      <c r="M17" s="36"/>
      <c r="N17" s="36"/>
      <c r="O17" s="36"/>
      <c r="P17" s="36"/>
      <c r="Q17" s="36"/>
      <c r="R17" s="36"/>
      <c r="S17" s="36"/>
      <c r="T17" s="36"/>
      <c r="U17" s="36"/>
    </row>
    <row r="18" spans="1:21" x14ac:dyDescent="0.3">
      <c r="A18" s="1"/>
      <c r="B18" s="42"/>
      <c r="C18" s="43"/>
      <c r="D18" s="46">
        <v>5</v>
      </c>
      <c r="E18" s="51">
        <v>31</v>
      </c>
      <c r="F18" s="47">
        <f t="shared" si="0"/>
        <v>2.2608081511232871E-2</v>
      </c>
      <c r="G18" s="32"/>
      <c r="H18" s="32"/>
      <c r="I18" s="32"/>
      <c r="J18" s="32"/>
      <c r="K18" s="32"/>
      <c r="L18" s="32"/>
      <c r="M18" s="36"/>
      <c r="N18" s="36"/>
      <c r="O18" s="36"/>
      <c r="P18" s="36"/>
      <c r="Q18" s="36"/>
      <c r="R18" s="36"/>
      <c r="S18" s="36"/>
      <c r="T18" s="36"/>
      <c r="U18" s="36"/>
    </row>
    <row r="19" spans="1:21" x14ac:dyDescent="0.3">
      <c r="A19" s="1"/>
      <c r="B19" s="44"/>
      <c r="C19" s="44"/>
      <c r="D19" s="46">
        <v>5.5</v>
      </c>
      <c r="E19" s="52">
        <v>30.5</v>
      </c>
      <c r="F19" s="47">
        <f t="shared" si="0"/>
        <v>2.6480450644378248E-2</v>
      </c>
      <c r="G19" s="32"/>
      <c r="H19" s="32"/>
      <c r="I19" s="32"/>
      <c r="J19" s="32"/>
      <c r="K19" s="32"/>
      <c r="L19" s="32"/>
      <c r="M19" s="36"/>
      <c r="N19" s="36"/>
      <c r="O19" s="36"/>
      <c r="P19" s="36"/>
      <c r="Q19" s="36"/>
      <c r="R19" s="36"/>
      <c r="S19" s="36"/>
      <c r="T19" s="36"/>
      <c r="U19" s="36"/>
    </row>
    <row r="20" spans="1:21" x14ac:dyDescent="0.3">
      <c r="A20" s="1"/>
      <c r="B20" s="1"/>
      <c r="C20" s="1"/>
      <c r="D20" s="46">
        <v>6</v>
      </c>
      <c r="E20" s="51">
        <v>30</v>
      </c>
      <c r="F20" s="47">
        <f t="shared" si="0"/>
        <v>3.0489150508384806E-2</v>
      </c>
      <c r="G20" s="32"/>
      <c r="H20" s="32"/>
      <c r="I20" s="32"/>
      <c r="J20" s="32"/>
      <c r="K20" s="32"/>
      <c r="L20" s="32"/>
      <c r="M20" s="36"/>
      <c r="N20" s="36"/>
      <c r="O20" s="36"/>
      <c r="P20" s="36"/>
      <c r="Q20" s="36"/>
      <c r="R20" s="36"/>
      <c r="S20" s="36"/>
      <c r="T20" s="36"/>
      <c r="U20" s="36"/>
    </row>
    <row r="21" spans="1:21" x14ac:dyDescent="0.3">
      <c r="A21" s="1"/>
      <c r="B21" s="1"/>
      <c r="C21" s="1"/>
      <c r="D21" s="46">
        <v>6.5</v>
      </c>
      <c r="E21" s="52">
        <v>29.5</v>
      </c>
      <c r="F21" s="47">
        <f t="shared" si="0"/>
        <v>3.4599598501981459E-2</v>
      </c>
      <c r="G21" s="32"/>
      <c r="H21" s="32"/>
      <c r="I21" s="32"/>
      <c r="J21" s="32"/>
      <c r="K21" s="32"/>
      <c r="L21" s="32"/>
      <c r="M21" s="36"/>
      <c r="N21" s="36"/>
      <c r="O21" s="36"/>
      <c r="P21" s="36"/>
      <c r="Q21" s="36"/>
      <c r="R21" s="36"/>
      <c r="S21" s="36"/>
      <c r="T21" s="36"/>
      <c r="U21" s="36"/>
    </row>
    <row r="22" spans="1:21" x14ac:dyDescent="0.3">
      <c r="A22" s="1"/>
      <c r="B22" s="1"/>
      <c r="C22" s="1"/>
      <c r="D22" s="46">
        <v>7</v>
      </c>
      <c r="E22" s="51">
        <v>29</v>
      </c>
      <c r="F22" s="47">
        <f t="shared" si="0"/>
        <v>3.8778623558642887E-2</v>
      </c>
      <c r="G22" s="32"/>
      <c r="H22" s="32"/>
      <c r="I22" s="32"/>
      <c r="J22" s="32"/>
      <c r="K22" s="32"/>
      <c r="L22" s="32"/>
      <c r="M22" s="36"/>
      <c r="N22" s="36"/>
      <c r="O22" s="36"/>
      <c r="P22" s="36"/>
      <c r="Q22" s="36"/>
      <c r="R22" s="36"/>
      <c r="S22" s="36"/>
      <c r="T22" s="36"/>
      <c r="U22" s="36"/>
    </row>
    <row r="23" spans="1:21" x14ac:dyDescent="0.3">
      <c r="A23" s="1"/>
      <c r="B23" s="1"/>
      <c r="C23" s="1"/>
      <c r="D23" s="46">
        <v>7.5</v>
      </c>
      <c r="E23" s="52">
        <v>28.5</v>
      </c>
      <c r="F23" s="47">
        <f t="shared" si="0"/>
        <v>4.2994466146589513E-2</v>
      </c>
      <c r="G23" s="32"/>
      <c r="H23" s="32"/>
      <c r="I23" s="32"/>
      <c r="J23" s="32"/>
      <c r="K23" s="32"/>
      <c r="L23" s="32"/>
      <c r="M23" s="36"/>
      <c r="N23" s="36"/>
      <c r="O23" s="36"/>
      <c r="P23" s="36"/>
      <c r="Q23" s="36"/>
      <c r="R23" s="36"/>
      <c r="S23" s="36"/>
      <c r="T23" s="36"/>
      <c r="U23" s="36"/>
    </row>
    <row r="24" spans="1:21" x14ac:dyDescent="0.3">
      <c r="A24" s="1"/>
      <c r="B24" s="1"/>
      <c r="C24" s="1"/>
      <c r="D24" s="46">
        <v>8</v>
      </c>
      <c r="E24" s="51">
        <v>28</v>
      </c>
      <c r="F24" s="47">
        <f t="shared" si="0"/>
        <v>4.7216778268787535E-2</v>
      </c>
      <c r="G24" s="32"/>
      <c r="H24" s="32"/>
      <c r="I24" s="32"/>
      <c r="J24" s="32"/>
      <c r="K24" s="32"/>
      <c r="L24" s="32"/>
      <c r="M24" s="36"/>
      <c r="N24" s="36"/>
      <c r="O24" s="36"/>
      <c r="P24" s="36"/>
      <c r="Q24" s="36"/>
      <c r="R24" s="36"/>
      <c r="S24" s="36"/>
      <c r="T24" s="36"/>
      <c r="U24" s="36"/>
    </row>
    <row r="25" spans="1:21" x14ac:dyDescent="0.3">
      <c r="A25" s="1"/>
      <c r="B25" s="1"/>
      <c r="C25" s="1"/>
      <c r="D25" s="46">
        <v>8.5</v>
      </c>
      <c r="E25" s="52">
        <v>27.5</v>
      </c>
      <c r="F25" s="47">
        <f t="shared" si="0"/>
        <v>5.1416623462948896E-2</v>
      </c>
      <c r="G25" s="32"/>
      <c r="H25" s="32"/>
      <c r="I25" s="32"/>
      <c r="J25" s="32"/>
      <c r="K25" s="32"/>
      <c r="L25" s="32"/>
      <c r="M25" s="36"/>
      <c r="N25" s="36"/>
      <c r="O25" s="36"/>
      <c r="P25" s="36"/>
      <c r="Q25" s="36"/>
      <c r="R25" s="36"/>
      <c r="S25" s="36"/>
      <c r="T25" s="36"/>
      <c r="U25" s="36"/>
    </row>
    <row r="26" spans="1:21" x14ac:dyDescent="0.3">
      <c r="A26" s="1"/>
      <c r="B26" s="1"/>
      <c r="C26" s="1"/>
      <c r="D26" s="46">
        <v>9</v>
      </c>
      <c r="E26" s="51">
        <v>27</v>
      </c>
      <c r="F26" s="47">
        <f t="shared" si="0"/>
        <v>5.556647680153131E-2</v>
      </c>
      <c r="G26" s="32"/>
      <c r="H26" s="32"/>
      <c r="I26" s="32"/>
      <c r="J26" s="32"/>
      <c r="K26" s="32"/>
      <c r="L26" s="32"/>
      <c r="M26" s="36"/>
      <c r="N26" s="36"/>
      <c r="O26" s="36"/>
      <c r="P26" s="36"/>
      <c r="Q26" s="36"/>
      <c r="R26" s="36"/>
      <c r="S26" s="36"/>
      <c r="T26" s="36"/>
      <c r="U26" s="36"/>
    </row>
    <row r="27" spans="1:21" x14ac:dyDescent="0.3">
      <c r="A27" s="1"/>
      <c r="B27" s="1"/>
      <c r="C27" s="1"/>
      <c r="D27" s="46">
        <v>9.5</v>
      </c>
      <c r="E27" s="52">
        <v>26.5</v>
      </c>
      <c r="F27" s="47">
        <f t="shared" si="0"/>
        <v>5.9640224891738244E-2</v>
      </c>
      <c r="G27" s="32"/>
      <c r="H27" s="32"/>
      <c r="I27" s="32"/>
      <c r="J27" s="32"/>
      <c r="K27" s="32"/>
      <c r="L27" s="32"/>
      <c r="M27" s="36"/>
      <c r="N27" s="36"/>
      <c r="O27" s="36"/>
      <c r="P27" s="36"/>
      <c r="Q27" s="36"/>
      <c r="R27" s="36"/>
      <c r="S27" s="36"/>
      <c r="T27" s="36"/>
      <c r="U27" s="36"/>
    </row>
    <row r="28" spans="1:21" x14ac:dyDescent="0.3">
      <c r="A28" s="1"/>
      <c r="B28" s="1"/>
      <c r="C28" s="1"/>
      <c r="D28" s="46">
        <v>10</v>
      </c>
      <c r="E28" s="51">
        <v>26</v>
      </c>
      <c r="F28" s="47">
        <f t="shared" si="0"/>
        <v>6.3613165875518921E-2</v>
      </c>
      <c r="G28" s="32"/>
      <c r="H28" s="32"/>
      <c r="I28" s="32"/>
      <c r="J28" s="32"/>
      <c r="K28" s="32"/>
      <c r="L28" s="32"/>
      <c r="M28" s="36"/>
      <c r="N28" s="36"/>
      <c r="O28" s="36"/>
      <c r="P28" s="36"/>
      <c r="Q28" s="36"/>
      <c r="R28" s="36"/>
      <c r="S28" s="36"/>
      <c r="T28" s="36"/>
      <c r="U28" s="36"/>
    </row>
    <row r="29" spans="1:21" x14ac:dyDescent="0.3">
      <c r="A29" s="1"/>
      <c r="B29" s="1"/>
      <c r="C29" s="1"/>
      <c r="D29" s="46">
        <v>10.5</v>
      </c>
      <c r="E29" s="52">
        <v>25.5</v>
      </c>
      <c r="F29" s="47">
        <f t="shared" si="0"/>
        <v>6.7462009429568315E-2</v>
      </c>
      <c r="G29" s="32"/>
      <c r="H29" s="32"/>
      <c r="I29" s="32"/>
      <c r="J29" s="32"/>
      <c r="K29" s="32"/>
      <c r="L29" s="32"/>
      <c r="M29" s="36"/>
      <c r="N29" s="36"/>
      <c r="O29" s="36"/>
      <c r="P29" s="36"/>
      <c r="Q29" s="36"/>
      <c r="R29" s="36"/>
      <c r="S29" s="36"/>
      <c r="T29" s="36"/>
      <c r="U29" s="36"/>
    </row>
    <row r="30" spans="1:21" x14ac:dyDescent="0.3">
      <c r="A30" s="1"/>
      <c r="B30" s="1"/>
      <c r="C30" s="1"/>
      <c r="D30" s="46">
        <v>11</v>
      </c>
      <c r="E30" s="51">
        <v>25</v>
      </c>
      <c r="F30" s="47">
        <f t="shared" si="0"/>
        <v>7.1164876765327192E-2</v>
      </c>
      <c r="G30" s="32"/>
      <c r="H30" s="32"/>
      <c r="I30" s="32"/>
      <c r="J30" s="32"/>
      <c r="K30" s="32"/>
      <c r="L30" s="32"/>
      <c r="M30" s="36"/>
      <c r="N30" s="36"/>
      <c r="O30" s="36"/>
      <c r="P30" s="36"/>
      <c r="Q30" s="36"/>
      <c r="R30" s="36"/>
      <c r="S30" s="36"/>
      <c r="T30" s="36"/>
      <c r="U30" s="36"/>
    </row>
    <row r="31" spans="1:21" x14ac:dyDescent="0.3">
      <c r="A31" s="1"/>
      <c r="B31" s="1"/>
      <c r="C31" s="1"/>
      <c r="D31" s="46">
        <v>11.5</v>
      </c>
      <c r="E31" s="52">
        <v>24.5</v>
      </c>
      <c r="F31" s="47">
        <f t="shared" si="0"/>
        <v>7.4701300628982031E-2</v>
      </c>
      <c r="G31" s="32"/>
      <c r="H31" s="32"/>
      <c r="I31" s="32"/>
      <c r="J31" s="32"/>
      <c r="K31" s="32"/>
      <c r="L31" s="32"/>
      <c r="M31" s="36"/>
      <c r="N31" s="36"/>
      <c r="O31" s="36"/>
      <c r="P31" s="36"/>
      <c r="Q31" s="36"/>
      <c r="R31" s="36"/>
      <c r="S31" s="36"/>
      <c r="T31" s="36"/>
      <c r="U31" s="36"/>
    </row>
    <row r="32" spans="1:21" x14ac:dyDescent="0.3">
      <c r="A32" s="1"/>
      <c r="B32" s="1"/>
      <c r="C32" s="1"/>
      <c r="D32" s="46">
        <v>12</v>
      </c>
      <c r="E32" s="51">
        <v>24</v>
      </c>
      <c r="F32" s="47">
        <f t="shared" si="0"/>
        <v>7.8052225301465106E-2</v>
      </c>
      <c r="G32" s="32"/>
      <c r="H32" s="32"/>
      <c r="I32" s="32"/>
      <c r="J32" s="32"/>
      <c r="K32" s="32"/>
      <c r="L32" s="32"/>
      <c r="M32" s="36"/>
      <c r="N32" s="36"/>
      <c r="O32" s="36"/>
      <c r="P32" s="36"/>
      <c r="Q32" s="36"/>
      <c r="R32" s="36"/>
      <c r="S32" s="36"/>
      <c r="T32" s="36"/>
      <c r="U32" s="36"/>
    </row>
    <row r="33" spans="1:21" x14ac:dyDescent="0.3">
      <c r="A33" s="1"/>
      <c r="B33" s="1"/>
      <c r="C33" s="1"/>
      <c r="D33" s="46">
        <v>12.5</v>
      </c>
      <c r="E33" s="52">
        <v>23.5</v>
      </c>
      <c r="F33" s="47">
        <f t="shared" si="0"/>
        <v>8.120000659845443E-2</v>
      </c>
      <c r="G33" s="32"/>
      <c r="H33" s="32"/>
      <c r="I33" s="32"/>
      <c r="J33" s="32"/>
      <c r="K33" s="32"/>
      <c r="L33" s="32"/>
      <c r="M33" s="36"/>
      <c r="N33" s="36"/>
      <c r="O33" s="36"/>
      <c r="P33" s="36"/>
      <c r="Q33" s="36"/>
      <c r="R33" s="36"/>
      <c r="S33" s="36"/>
      <c r="T33" s="36"/>
      <c r="U33" s="36"/>
    </row>
    <row r="34" spans="1:21" x14ac:dyDescent="0.3">
      <c r="A34" s="1"/>
      <c r="B34" s="1"/>
      <c r="C34" s="1"/>
      <c r="D34" s="46">
        <v>13</v>
      </c>
      <c r="E34" s="51">
        <v>23</v>
      </c>
      <c r="F34" s="47">
        <f t="shared" si="0"/>
        <v>8.4128411870373773E-2</v>
      </c>
      <c r="G34" s="32"/>
      <c r="H34" s="32"/>
      <c r="I34" s="32"/>
      <c r="J34" s="32"/>
      <c r="K34" s="32"/>
      <c r="L34" s="32"/>
      <c r="M34" s="36"/>
      <c r="N34" s="36"/>
      <c r="O34" s="36"/>
      <c r="P34" s="36"/>
      <c r="Q34" s="36"/>
      <c r="R34" s="36"/>
      <c r="S34" s="36"/>
      <c r="T34" s="36"/>
      <c r="U34" s="36"/>
    </row>
    <row r="35" spans="1:21" x14ac:dyDescent="0.3">
      <c r="A35" s="1"/>
      <c r="B35" s="1"/>
      <c r="C35" s="1"/>
      <c r="D35" s="46">
        <v>13.5</v>
      </c>
      <c r="E35" s="52">
        <v>22.5</v>
      </c>
      <c r="F35" s="47">
        <f t="shared" si="0"/>
        <v>8.6822620002392673E-2</v>
      </c>
      <c r="G35" s="32"/>
      <c r="H35" s="32"/>
      <c r="I35" s="32"/>
      <c r="J35" s="32"/>
      <c r="K35" s="32"/>
      <c r="L35" s="32"/>
      <c r="M35" s="36"/>
      <c r="N35" s="36"/>
      <c r="O35" s="36"/>
      <c r="P35" s="36"/>
      <c r="Q35" s="36"/>
      <c r="R35" s="36"/>
      <c r="S35" s="36"/>
      <c r="T35" s="36"/>
      <c r="U35" s="36"/>
    </row>
    <row r="36" spans="1:21" x14ac:dyDescent="0.3">
      <c r="A36" s="1"/>
      <c r="B36" s="1"/>
      <c r="C36" s="1"/>
      <c r="D36" s="46">
        <v>14</v>
      </c>
      <c r="E36" s="51">
        <v>22</v>
      </c>
      <c r="F36" s="47">
        <f t="shared" si="0"/>
        <v>8.9269221414426433E-2</v>
      </c>
      <c r="G36" s="32"/>
      <c r="H36" s="32"/>
      <c r="I36" s="32"/>
      <c r="J36" s="32"/>
      <c r="K36" s="32"/>
      <c r="L36" s="32"/>
      <c r="M36" s="36"/>
      <c r="N36" s="36"/>
      <c r="O36" s="36"/>
      <c r="P36" s="36"/>
      <c r="Q36" s="36"/>
      <c r="R36" s="36"/>
      <c r="S36" s="36"/>
      <c r="T36" s="36"/>
      <c r="U36" s="36"/>
    </row>
    <row r="37" spans="1:21" x14ac:dyDescent="0.3">
      <c r="A37" s="1"/>
      <c r="B37" s="1"/>
      <c r="C37" s="1"/>
      <c r="D37" s="46">
        <v>14.5</v>
      </c>
      <c r="E37" s="52">
        <v>21.5</v>
      </c>
      <c r="F37" s="47">
        <f t="shared" si="0"/>
        <v>9.1456218061136088E-2</v>
      </c>
      <c r="G37" s="32"/>
      <c r="H37" s="32"/>
      <c r="I37" s="32"/>
      <c r="J37" s="32"/>
      <c r="K37" s="32"/>
      <c r="L37" s="32"/>
      <c r="M37" s="36"/>
      <c r="N37" s="36"/>
      <c r="O37" s="36"/>
      <c r="P37" s="36"/>
      <c r="Q37" s="36"/>
      <c r="R37" s="36"/>
      <c r="S37" s="36"/>
      <c r="T37" s="36"/>
      <c r="U37" s="36"/>
    </row>
    <row r="38" spans="1:21" x14ac:dyDescent="0.3">
      <c r="A38" s="1"/>
      <c r="B38" s="1"/>
      <c r="C38" s="1"/>
      <c r="D38" s="46">
        <v>15</v>
      </c>
      <c r="E38" s="51">
        <v>21</v>
      </c>
      <c r="F38" s="47">
        <f t="shared" si="0"/>
        <v>9.3373023431928465E-2</v>
      </c>
      <c r="G38" s="32"/>
      <c r="H38" s="32"/>
      <c r="I38" s="32"/>
      <c r="J38" s="32"/>
      <c r="K38" s="32"/>
      <c r="L38" s="32"/>
      <c r="M38" s="36"/>
      <c r="N38" s="36"/>
      <c r="O38" s="36"/>
      <c r="P38" s="36"/>
      <c r="Q38" s="36"/>
      <c r="R38" s="36"/>
      <c r="S38" s="36"/>
      <c r="T38" s="36"/>
      <c r="U38" s="36"/>
    </row>
    <row r="39" spans="1:21" x14ac:dyDescent="0.3">
      <c r="A39" s="1"/>
      <c r="B39" s="1"/>
      <c r="C39" s="1"/>
      <c r="D39" s="46">
        <v>15.5</v>
      </c>
      <c r="E39" s="52">
        <v>20.5</v>
      </c>
      <c r="F39" s="47">
        <f t="shared" si="0"/>
        <v>9.5010462550956132E-2</v>
      </c>
      <c r="G39" s="32"/>
      <c r="H39" s="32"/>
      <c r="I39" s="32"/>
      <c r="J39" s="32"/>
      <c r="K39" s="32"/>
      <c r="L39" s="32"/>
      <c r="M39" s="36"/>
      <c r="N39" s="36"/>
      <c r="O39" s="36"/>
      <c r="P39" s="36"/>
      <c r="Q39" s="36"/>
      <c r="R39" s="36"/>
      <c r="S39" s="36"/>
      <c r="T39" s="36"/>
      <c r="U39" s="36"/>
    </row>
    <row r="40" spans="1:21" x14ac:dyDescent="0.3">
      <c r="A40" s="1"/>
      <c r="B40" s="1"/>
      <c r="C40" s="1"/>
      <c r="D40" s="46">
        <v>16</v>
      </c>
      <c r="E40" s="51">
        <v>20</v>
      </c>
      <c r="F40" s="47">
        <f t="shared" si="0"/>
        <v>9.6360771977117413E-2</v>
      </c>
      <c r="G40" s="32"/>
      <c r="H40" s="32"/>
      <c r="I40" s="32"/>
      <c r="J40" s="32"/>
      <c r="K40" s="32"/>
      <c r="L40" s="32"/>
      <c r="M40" s="36"/>
      <c r="N40" s="36"/>
      <c r="O40" s="36"/>
      <c r="P40" s="36"/>
      <c r="Q40" s="36"/>
      <c r="R40" s="36"/>
      <c r="S40" s="36"/>
      <c r="T40" s="36"/>
      <c r="U40" s="36"/>
    </row>
    <row r="41" spans="1:21" x14ac:dyDescent="0.3">
      <c r="A41" s="1"/>
      <c r="B41" s="1"/>
      <c r="C41" s="1"/>
      <c r="D41" s="46">
        <v>16.5</v>
      </c>
      <c r="E41" s="52">
        <v>19.5</v>
      </c>
      <c r="F41" s="47">
        <f t="shared" si="0"/>
        <v>9.7417599804056398E-2</v>
      </c>
      <c r="G41" s="32"/>
      <c r="H41" s="32"/>
      <c r="I41" s="32"/>
      <c r="J41" s="32"/>
      <c r="K41" s="32"/>
      <c r="L41" s="32"/>
      <c r="M41" s="36"/>
      <c r="N41" s="36"/>
      <c r="O41" s="36"/>
      <c r="P41" s="36"/>
      <c r="Q41" s="36"/>
      <c r="R41" s="36"/>
      <c r="S41" s="36"/>
      <c r="T41" s="36"/>
      <c r="U41" s="36"/>
    </row>
    <row r="42" spans="1:21" x14ac:dyDescent="0.3">
      <c r="A42" s="1"/>
      <c r="B42" s="1"/>
      <c r="C42" s="1"/>
      <c r="D42" s="46">
        <v>17</v>
      </c>
      <c r="E42" s="51">
        <v>19</v>
      </c>
      <c r="F42" s="47">
        <f t="shared" si="0"/>
        <v>9.8176005660162921E-2</v>
      </c>
      <c r="G42" s="32"/>
      <c r="H42" s="32"/>
      <c r="I42" s="32"/>
      <c r="J42" s="32"/>
      <c r="K42" s="32"/>
      <c r="L42" s="32"/>
      <c r="M42" s="36"/>
      <c r="N42" s="36"/>
      <c r="O42" s="36"/>
      <c r="P42" s="36"/>
      <c r="Q42" s="36"/>
      <c r="R42" s="36"/>
      <c r="S42" s="36"/>
      <c r="T42" s="36"/>
      <c r="U42" s="36"/>
    </row>
    <row r="43" spans="1:21" x14ac:dyDescent="0.3">
      <c r="A43" s="1"/>
      <c r="B43" s="1"/>
      <c r="C43" s="1"/>
      <c r="D43" s="46">
        <v>17.5</v>
      </c>
      <c r="E43" s="52">
        <v>18.5</v>
      </c>
      <c r="F43" s="47">
        <f t="shared" si="0"/>
        <v>9.8632460708572595E-2</v>
      </c>
      <c r="G43" s="32"/>
      <c r="H43" s="32"/>
      <c r="I43" s="32"/>
      <c r="J43" s="32"/>
      <c r="K43" s="32"/>
      <c r="L43" s="32"/>
      <c r="M43" s="36"/>
      <c r="N43" s="36"/>
      <c r="O43" s="36"/>
      <c r="P43" s="36"/>
      <c r="Q43" s="36"/>
      <c r="R43" s="36"/>
      <c r="S43" s="36"/>
      <c r="T43" s="36"/>
      <c r="U43" s="36"/>
    </row>
    <row r="44" spans="1:21" x14ac:dyDescent="0.3">
      <c r="A44" s="1"/>
      <c r="B44" s="1"/>
      <c r="C44" s="1"/>
      <c r="D44" s="46">
        <v>18</v>
      </c>
      <c r="E44" s="51">
        <v>18</v>
      </c>
      <c r="F44" s="47">
        <f t="shared" si="0"/>
        <v>9.8784847647166774E-2</v>
      </c>
      <c r="G44" s="32"/>
      <c r="H44" s="32"/>
      <c r="I44" s="32"/>
      <c r="J44" s="32"/>
      <c r="K44" s="32"/>
      <c r="L44" s="32"/>
      <c r="M44" s="36"/>
      <c r="N44" s="36"/>
      <c r="O44" s="36"/>
      <c r="P44" s="36"/>
      <c r="Q44" s="36"/>
      <c r="R44" s="36"/>
      <c r="S44" s="36"/>
      <c r="T44" s="36"/>
      <c r="U44" s="36"/>
    </row>
    <row r="45" spans="1:21" x14ac:dyDescent="0.3">
      <c r="A45" s="1"/>
      <c r="B45" s="1"/>
      <c r="C45" s="1"/>
      <c r="D45" s="46">
        <v>18.5</v>
      </c>
      <c r="E45" s="52">
        <v>17.5</v>
      </c>
      <c r="F45" s="47">
        <f t="shared" si="0"/>
        <v>9.8632460708572595E-2</v>
      </c>
      <c r="G45" s="32"/>
      <c r="H45" s="32"/>
      <c r="I45" s="32"/>
      <c r="J45" s="32"/>
      <c r="K45" s="32"/>
      <c r="L45" s="32"/>
      <c r="M45" s="36"/>
      <c r="N45" s="36"/>
      <c r="O45" s="36"/>
      <c r="P45" s="36"/>
      <c r="Q45" s="36"/>
      <c r="R45" s="36"/>
      <c r="S45" s="36"/>
      <c r="T45" s="36"/>
      <c r="U45" s="36"/>
    </row>
    <row r="46" spans="1:21" x14ac:dyDescent="0.3">
      <c r="A46" s="1"/>
      <c r="B46" s="1"/>
      <c r="C46" s="1"/>
      <c r="D46" s="46">
        <v>19</v>
      </c>
      <c r="E46" s="51">
        <v>17</v>
      </c>
      <c r="F46" s="47">
        <f t="shared" si="0"/>
        <v>9.8176005660162921E-2</v>
      </c>
      <c r="G46" s="32"/>
      <c r="H46" s="32"/>
      <c r="I46" s="32"/>
      <c r="J46" s="32"/>
      <c r="K46" s="32"/>
      <c r="L46" s="32"/>
      <c r="M46" s="36"/>
      <c r="N46" s="36"/>
      <c r="O46" s="36"/>
      <c r="P46" s="36"/>
      <c r="Q46" s="36"/>
      <c r="R46" s="36"/>
      <c r="S46" s="36"/>
      <c r="T46" s="36"/>
      <c r="U46" s="36"/>
    </row>
    <row r="47" spans="1:21" x14ac:dyDescent="0.3">
      <c r="A47" s="1"/>
      <c r="B47" s="1"/>
      <c r="C47" s="1"/>
      <c r="D47" s="46">
        <v>19.5</v>
      </c>
      <c r="E47" s="52">
        <v>16.5</v>
      </c>
      <c r="F47" s="47">
        <f t="shared" si="0"/>
        <v>9.7417599804056398E-2</v>
      </c>
      <c r="G47" s="32"/>
      <c r="H47" s="32"/>
      <c r="I47" s="32"/>
      <c r="J47" s="32"/>
      <c r="K47" s="32"/>
      <c r="L47" s="32"/>
      <c r="M47" s="36"/>
      <c r="N47" s="36"/>
      <c r="O47" s="36"/>
      <c r="P47" s="36"/>
      <c r="Q47" s="36"/>
      <c r="R47" s="36"/>
      <c r="S47" s="36"/>
      <c r="T47" s="36"/>
      <c r="U47" s="36"/>
    </row>
    <row r="48" spans="1:21" x14ac:dyDescent="0.3">
      <c r="A48" s="1"/>
      <c r="B48" s="1"/>
      <c r="C48" s="1"/>
      <c r="D48" s="46">
        <v>20</v>
      </c>
      <c r="E48" s="51">
        <v>16</v>
      </c>
      <c r="F48" s="47">
        <f t="shared" si="0"/>
        <v>9.6360771977117413E-2</v>
      </c>
      <c r="G48" s="32"/>
      <c r="H48" s="32"/>
      <c r="I48" s="32"/>
      <c r="J48" s="32"/>
      <c r="K48" s="32"/>
      <c r="L48" s="32"/>
      <c r="M48" s="36"/>
      <c r="N48" s="36"/>
      <c r="O48" s="36"/>
      <c r="P48" s="36"/>
      <c r="Q48" s="36"/>
      <c r="R48" s="36"/>
      <c r="S48" s="36"/>
      <c r="T48" s="36"/>
      <c r="U48" s="36"/>
    </row>
    <row r="49" spans="1:21" x14ac:dyDescent="0.3">
      <c r="A49" s="1"/>
      <c r="B49" s="1"/>
      <c r="C49" s="1"/>
      <c r="D49" s="46">
        <v>20.5</v>
      </c>
      <c r="E49" s="52">
        <v>15.5</v>
      </c>
      <c r="F49" s="47">
        <f t="shared" si="0"/>
        <v>9.5010462550956132E-2</v>
      </c>
      <c r="G49" s="32"/>
      <c r="H49" s="32"/>
      <c r="I49" s="32"/>
      <c r="J49" s="32"/>
      <c r="K49" s="32"/>
      <c r="L49" s="32"/>
      <c r="M49" s="36"/>
      <c r="N49" s="36"/>
      <c r="O49" s="36"/>
      <c r="P49" s="36"/>
      <c r="Q49" s="36"/>
      <c r="R49" s="36"/>
      <c r="S49" s="36"/>
      <c r="T49" s="36"/>
      <c r="U49" s="36"/>
    </row>
    <row r="50" spans="1:21" x14ac:dyDescent="0.3">
      <c r="A50" s="1"/>
      <c r="B50" s="1"/>
      <c r="C50" s="1"/>
      <c r="D50" s="46">
        <v>21</v>
      </c>
      <c r="E50" s="51">
        <v>15</v>
      </c>
      <c r="F50" s="47">
        <f t="shared" si="0"/>
        <v>9.3373023431928465E-2</v>
      </c>
      <c r="G50" s="32"/>
      <c r="H50" s="32"/>
      <c r="I50" s="32"/>
      <c r="J50" s="32"/>
      <c r="K50" s="32"/>
      <c r="L50" s="32"/>
      <c r="M50" s="36"/>
      <c r="N50" s="36"/>
      <c r="O50" s="36"/>
      <c r="P50" s="36"/>
      <c r="Q50" s="36"/>
      <c r="R50" s="36"/>
      <c r="S50" s="36"/>
      <c r="T50" s="36"/>
      <c r="U50" s="36"/>
    </row>
    <row r="51" spans="1:21" x14ac:dyDescent="0.3">
      <c r="A51" s="1"/>
      <c r="B51" s="1"/>
      <c r="C51" s="1"/>
      <c r="D51" s="46">
        <v>21.5</v>
      </c>
      <c r="E51" s="52">
        <v>14.5</v>
      </c>
      <c r="F51" s="47">
        <f t="shared" si="0"/>
        <v>9.1456218061136088E-2</v>
      </c>
      <c r="G51" s="32"/>
      <c r="H51" s="32"/>
      <c r="I51" s="32"/>
      <c r="J51" s="32"/>
      <c r="K51" s="32"/>
      <c r="L51" s="32"/>
      <c r="M51" s="36"/>
      <c r="N51" s="36"/>
      <c r="O51" s="36"/>
      <c r="P51" s="36"/>
      <c r="Q51" s="36"/>
      <c r="R51" s="36"/>
      <c r="S51" s="36"/>
      <c r="T51" s="36"/>
      <c r="U51" s="36"/>
    </row>
    <row r="52" spans="1:21" x14ac:dyDescent="0.3">
      <c r="A52" s="1"/>
      <c r="B52" s="1"/>
      <c r="C52" s="1"/>
      <c r="D52" s="46">
        <v>22</v>
      </c>
      <c r="E52" s="51">
        <v>14</v>
      </c>
      <c r="F52" s="47">
        <f t="shared" si="0"/>
        <v>8.9269221414426433E-2</v>
      </c>
      <c r="G52" s="32"/>
      <c r="H52" s="32"/>
      <c r="I52" s="32"/>
      <c r="J52" s="32"/>
      <c r="K52" s="32"/>
      <c r="L52" s="32"/>
      <c r="M52" s="36"/>
      <c r="N52" s="36"/>
      <c r="O52" s="36"/>
      <c r="P52" s="36"/>
      <c r="Q52" s="36"/>
      <c r="R52" s="36"/>
      <c r="S52" s="36"/>
      <c r="T52" s="36"/>
      <c r="U52" s="36"/>
    </row>
    <row r="53" spans="1:21" x14ac:dyDescent="0.3">
      <c r="A53" s="1"/>
      <c r="B53" s="1"/>
      <c r="C53" s="1"/>
      <c r="D53" s="46">
        <v>22.5</v>
      </c>
      <c r="E53" s="52">
        <v>13.5</v>
      </c>
      <c r="F53" s="47">
        <f t="shared" si="0"/>
        <v>8.6822620002392673E-2</v>
      </c>
      <c r="G53" s="32"/>
      <c r="H53" s="32"/>
      <c r="I53" s="32"/>
      <c r="J53" s="32"/>
      <c r="K53" s="32"/>
      <c r="L53" s="32"/>
      <c r="M53" s="36"/>
      <c r="N53" s="36"/>
      <c r="O53" s="36"/>
      <c r="P53" s="36"/>
      <c r="Q53" s="36"/>
      <c r="R53" s="36"/>
      <c r="S53" s="36"/>
      <c r="T53" s="36"/>
      <c r="U53" s="36"/>
    </row>
    <row r="54" spans="1:21" x14ac:dyDescent="0.3">
      <c r="A54" s="1"/>
      <c r="B54" s="1"/>
      <c r="C54" s="1"/>
      <c r="D54" s="46">
        <v>23</v>
      </c>
      <c r="E54" s="51">
        <v>13</v>
      </c>
      <c r="F54" s="47">
        <f t="shared" si="0"/>
        <v>8.4128411870373773E-2</v>
      </c>
      <c r="G54" s="32"/>
      <c r="H54" s="32"/>
      <c r="I54" s="32"/>
      <c r="J54" s="32"/>
      <c r="K54" s="32"/>
      <c r="L54" s="32"/>
      <c r="M54" s="36"/>
      <c r="N54" s="36"/>
      <c r="O54" s="36"/>
      <c r="P54" s="36"/>
      <c r="Q54" s="36"/>
      <c r="R54" s="36"/>
      <c r="S54" s="36"/>
      <c r="T54" s="36"/>
      <c r="U54" s="36"/>
    </row>
    <row r="55" spans="1:21" x14ac:dyDescent="0.3">
      <c r="A55" s="1"/>
      <c r="B55" s="1"/>
      <c r="C55" s="1"/>
      <c r="D55" s="46">
        <v>23.5</v>
      </c>
      <c r="E55" s="52">
        <v>12.5</v>
      </c>
      <c r="F55" s="47">
        <f t="shared" si="0"/>
        <v>8.120000659845443E-2</v>
      </c>
      <c r="G55" s="32"/>
      <c r="H55" s="32"/>
      <c r="I55" s="32"/>
      <c r="J55" s="32"/>
      <c r="K55" s="32"/>
      <c r="L55" s="32"/>
      <c r="M55" s="36"/>
      <c r="N55" s="36"/>
      <c r="O55" s="36"/>
      <c r="P55" s="36"/>
      <c r="Q55" s="36"/>
      <c r="R55" s="36"/>
      <c r="S55" s="36"/>
      <c r="T55" s="36"/>
      <c r="U55" s="36"/>
    </row>
    <row r="56" spans="1:21" x14ac:dyDescent="0.3">
      <c r="A56" s="1"/>
      <c r="B56" s="1"/>
      <c r="C56" s="1"/>
      <c r="D56" s="46">
        <v>24</v>
      </c>
      <c r="E56" s="51">
        <v>12</v>
      </c>
      <c r="F56" s="47">
        <f t="shared" si="0"/>
        <v>7.8052225301465106E-2</v>
      </c>
      <c r="G56" s="32"/>
      <c r="H56" s="32"/>
      <c r="I56" s="32"/>
      <c r="J56" s="32"/>
      <c r="K56" s="32"/>
      <c r="L56" s="32"/>
      <c r="M56" s="36"/>
      <c r="N56" s="36"/>
      <c r="O56" s="36"/>
      <c r="P56" s="36"/>
      <c r="Q56" s="36"/>
      <c r="R56" s="36"/>
      <c r="S56" s="36"/>
      <c r="T56" s="36"/>
      <c r="U56" s="36"/>
    </row>
    <row r="57" spans="1:21" x14ac:dyDescent="0.3">
      <c r="A57" s="1"/>
      <c r="B57" s="1"/>
      <c r="C57" s="1"/>
      <c r="D57" s="46">
        <v>24.5</v>
      </c>
      <c r="E57" s="52">
        <v>11.5</v>
      </c>
      <c r="F57" s="47">
        <f t="shared" si="0"/>
        <v>7.4701300628982031E-2</v>
      </c>
      <c r="G57" s="32"/>
      <c r="H57" s="32"/>
      <c r="I57" s="32"/>
      <c r="J57" s="32"/>
      <c r="K57" s="32"/>
      <c r="L57" s="32"/>
      <c r="M57" s="36"/>
      <c r="N57" s="36"/>
      <c r="O57" s="36"/>
      <c r="P57" s="36"/>
      <c r="Q57" s="36"/>
      <c r="R57" s="36"/>
      <c r="S57" s="36"/>
      <c r="T57" s="36"/>
      <c r="U57" s="36"/>
    </row>
    <row r="58" spans="1:21" x14ac:dyDescent="0.3">
      <c r="A58" s="1"/>
      <c r="B58" s="1"/>
      <c r="C58" s="1"/>
      <c r="D58" s="46">
        <v>25</v>
      </c>
      <c r="E58" s="51">
        <v>11</v>
      </c>
      <c r="F58" s="47">
        <f t="shared" si="0"/>
        <v>7.1164876765327192E-2</v>
      </c>
      <c r="G58" s="32"/>
      <c r="H58" s="32"/>
      <c r="I58" s="32"/>
      <c r="J58" s="32"/>
      <c r="K58" s="32"/>
      <c r="L58" s="32"/>
      <c r="M58" s="36"/>
      <c r="N58" s="36"/>
      <c r="O58" s="36"/>
      <c r="P58" s="36"/>
      <c r="Q58" s="36"/>
      <c r="R58" s="36"/>
      <c r="S58" s="36"/>
      <c r="T58" s="36"/>
      <c r="U58" s="36"/>
    </row>
    <row r="59" spans="1:21" x14ac:dyDescent="0.3">
      <c r="A59" s="1"/>
      <c r="B59" s="1"/>
      <c r="C59" s="1"/>
      <c r="D59" s="46">
        <v>25.5</v>
      </c>
      <c r="E59" s="52">
        <v>10.5</v>
      </c>
      <c r="F59" s="47">
        <f t="shared" si="0"/>
        <v>6.7462009429568315E-2</v>
      </c>
      <c r="G59" s="32"/>
      <c r="H59" s="32"/>
      <c r="I59" s="32"/>
      <c r="J59" s="32"/>
      <c r="K59" s="32"/>
      <c r="L59" s="32"/>
      <c r="M59" s="36"/>
      <c r="N59" s="36"/>
      <c r="O59" s="36"/>
      <c r="P59" s="36"/>
      <c r="Q59" s="36"/>
      <c r="R59" s="36"/>
      <c r="S59" s="36"/>
      <c r="T59" s="36"/>
      <c r="U59" s="36"/>
    </row>
    <row r="60" spans="1:21" x14ac:dyDescent="0.3">
      <c r="A60" s="1"/>
      <c r="B60" s="1"/>
      <c r="C60" s="1"/>
      <c r="D60" s="46">
        <v>26</v>
      </c>
      <c r="E60" s="51">
        <v>10</v>
      </c>
      <c r="F60" s="47">
        <f t="shared" si="0"/>
        <v>6.3613165875518921E-2</v>
      </c>
      <c r="G60" s="32"/>
      <c r="H60" s="32"/>
      <c r="I60" s="32"/>
      <c r="J60" s="32"/>
      <c r="K60" s="32"/>
      <c r="L60" s="32"/>
      <c r="M60" s="36"/>
      <c r="N60" s="36"/>
      <c r="O60" s="36"/>
      <c r="P60" s="36"/>
      <c r="Q60" s="36"/>
      <c r="R60" s="36"/>
      <c r="S60" s="36"/>
      <c r="T60" s="36"/>
      <c r="U60" s="36"/>
    </row>
    <row r="61" spans="1:21" x14ac:dyDescent="0.3">
      <c r="A61" s="1"/>
      <c r="B61" s="1"/>
      <c r="C61" s="1"/>
      <c r="D61" s="46">
        <v>26.5</v>
      </c>
      <c r="E61" s="52">
        <v>9.5</v>
      </c>
      <c r="F61" s="47">
        <f t="shared" si="0"/>
        <v>5.9640224891738244E-2</v>
      </c>
      <c r="G61" s="32"/>
      <c r="H61" s="32"/>
      <c r="I61" s="32"/>
      <c r="J61" s="32"/>
      <c r="K61" s="32"/>
      <c r="L61" s="32"/>
      <c r="M61" s="36"/>
      <c r="N61" s="36"/>
      <c r="O61" s="36"/>
      <c r="P61" s="36"/>
      <c r="Q61" s="36"/>
      <c r="R61" s="36"/>
      <c r="S61" s="36"/>
      <c r="T61" s="36"/>
      <c r="U61" s="36"/>
    </row>
    <row r="62" spans="1:21" x14ac:dyDescent="0.3">
      <c r="A62" s="1"/>
      <c r="B62" s="1"/>
      <c r="C62" s="1"/>
      <c r="D62" s="46">
        <v>27</v>
      </c>
      <c r="E62" s="51">
        <v>9</v>
      </c>
      <c r="F62" s="47">
        <f t="shared" si="0"/>
        <v>5.556647680153131E-2</v>
      </c>
      <c r="G62" s="32"/>
      <c r="H62" s="32"/>
      <c r="I62" s="32"/>
      <c r="J62" s="32"/>
      <c r="K62" s="32"/>
      <c r="L62" s="32"/>
      <c r="M62" s="36"/>
      <c r="N62" s="36"/>
      <c r="O62" s="36"/>
      <c r="P62" s="36"/>
      <c r="Q62" s="36"/>
      <c r="R62" s="36"/>
      <c r="S62" s="36"/>
      <c r="T62" s="36"/>
      <c r="U62" s="36"/>
    </row>
    <row r="63" spans="1:21" x14ac:dyDescent="0.3">
      <c r="A63" s="1"/>
      <c r="B63" s="1"/>
      <c r="C63" s="1"/>
      <c r="D63" s="46">
        <v>27.5</v>
      </c>
      <c r="E63" s="52">
        <v>8.5</v>
      </c>
      <c r="F63" s="47">
        <f t="shared" si="0"/>
        <v>5.1416623462948896E-2</v>
      </c>
      <c r="G63" s="32"/>
      <c r="H63" s="32"/>
      <c r="I63" s="32"/>
      <c r="J63" s="32"/>
      <c r="K63" s="32"/>
      <c r="L63" s="32"/>
      <c r="M63" s="36"/>
      <c r="N63" s="36"/>
      <c r="O63" s="36"/>
      <c r="P63" s="36"/>
      <c r="Q63" s="36"/>
      <c r="R63" s="36"/>
      <c r="S63" s="36"/>
      <c r="T63" s="36"/>
      <c r="U63" s="36"/>
    </row>
    <row r="64" spans="1:21" x14ac:dyDescent="0.3">
      <c r="A64" s="1"/>
      <c r="B64" s="1"/>
      <c r="C64" s="1"/>
      <c r="D64" s="46">
        <v>28</v>
      </c>
      <c r="E64" s="51">
        <v>8</v>
      </c>
      <c r="F64" s="47">
        <f t="shared" si="0"/>
        <v>4.7216778268787535E-2</v>
      </c>
      <c r="G64" s="32"/>
      <c r="H64" s="32"/>
      <c r="I64" s="32"/>
      <c r="J64" s="32"/>
      <c r="K64" s="32"/>
      <c r="L64" s="32"/>
      <c r="M64" s="36"/>
      <c r="N64" s="36"/>
      <c r="O64" s="36"/>
      <c r="P64" s="36"/>
      <c r="Q64" s="36"/>
      <c r="R64" s="36"/>
      <c r="S64" s="36"/>
      <c r="T64" s="36"/>
      <c r="U64" s="36"/>
    </row>
    <row r="65" spans="1:21" x14ac:dyDescent="0.3">
      <c r="A65" s="1"/>
      <c r="B65" s="1"/>
      <c r="C65" s="1"/>
      <c r="D65" s="46">
        <v>28.5</v>
      </c>
      <c r="E65" s="52">
        <v>7.5</v>
      </c>
      <c r="F65" s="47">
        <f t="shared" si="0"/>
        <v>4.2994466146589513E-2</v>
      </c>
      <c r="G65" s="32"/>
      <c r="H65" s="32"/>
      <c r="I65" s="32"/>
      <c r="J65" s="32"/>
      <c r="K65" s="32"/>
      <c r="L65" s="32"/>
      <c r="M65" s="36"/>
      <c r="N65" s="36"/>
      <c r="O65" s="36"/>
      <c r="P65" s="36"/>
      <c r="Q65" s="36"/>
      <c r="R65" s="36"/>
      <c r="S65" s="36"/>
      <c r="T65" s="36"/>
      <c r="U65" s="36"/>
    </row>
    <row r="66" spans="1:21" x14ac:dyDescent="0.3">
      <c r="A66" s="1"/>
      <c r="B66" s="1"/>
      <c r="C66" s="1"/>
      <c r="D66" s="46">
        <v>29</v>
      </c>
      <c r="E66" s="51">
        <v>7</v>
      </c>
      <c r="F66" s="47">
        <f t="shared" si="0"/>
        <v>3.8778623558642887E-2</v>
      </c>
      <c r="G66" s="32"/>
      <c r="H66" s="32"/>
      <c r="I66" s="32"/>
      <c r="J66" s="32"/>
      <c r="K66" s="32"/>
      <c r="L66" s="32"/>
      <c r="M66" s="36"/>
      <c r="N66" s="36"/>
      <c r="O66" s="36"/>
      <c r="P66" s="36"/>
      <c r="Q66" s="36"/>
      <c r="R66" s="36"/>
      <c r="S66" s="36"/>
      <c r="T66" s="36"/>
      <c r="U66" s="36"/>
    </row>
    <row r="67" spans="1:21" x14ac:dyDescent="0.3">
      <c r="A67" s="1"/>
      <c r="B67" s="1"/>
      <c r="C67" s="1"/>
      <c r="D67" s="46">
        <v>29.5</v>
      </c>
      <c r="E67" s="52">
        <v>6.5</v>
      </c>
      <c r="F67" s="47">
        <f t="shared" si="0"/>
        <v>3.4599598501981459E-2</v>
      </c>
      <c r="G67" s="32"/>
      <c r="H67" s="32"/>
      <c r="I67" s="32"/>
      <c r="J67" s="32"/>
      <c r="K67" s="32"/>
      <c r="L67" s="32"/>
      <c r="M67" s="36"/>
      <c r="N67" s="36"/>
      <c r="O67" s="36"/>
      <c r="P67" s="36"/>
      <c r="Q67" s="36"/>
      <c r="R67" s="36"/>
      <c r="S67" s="36"/>
      <c r="T67" s="36"/>
      <c r="U67" s="36"/>
    </row>
    <row r="68" spans="1:21" x14ac:dyDescent="0.3">
      <c r="A68" s="1"/>
      <c r="B68" s="1"/>
      <c r="C68" s="1"/>
      <c r="D68" s="46">
        <v>30</v>
      </c>
      <c r="E68" s="51">
        <v>6</v>
      </c>
      <c r="F68" s="47">
        <f t="shared" si="0"/>
        <v>3.0489150508384806E-2</v>
      </c>
      <c r="G68" s="32"/>
      <c r="H68" s="32"/>
      <c r="I68" s="32"/>
      <c r="J68" s="32"/>
      <c r="K68" s="32"/>
      <c r="L68" s="32"/>
      <c r="M68" s="36"/>
      <c r="N68" s="36"/>
      <c r="O68" s="36"/>
      <c r="P68" s="36"/>
      <c r="Q68" s="36"/>
      <c r="R68" s="36"/>
      <c r="S68" s="36"/>
      <c r="T68" s="36"/>
      <c r="U68" s="36"/>
    </row>
    <row r="69" spans="1:21" x14ac:dyDescent="0.3">
      <c r="A69" s="1"/>
      <c r="B69" s="1"/>
      <c r="C69" s="1"/>
      <c r="D69" s="46">
        <v>30.5</v>
      </c>
      <c r="E69" s="52">
        <v>5.5</v>
      </c>
      <c r="F69" s="47">
        <f t="shared" si="0"/>
        <v>2.6480450644378248E-2</v>
      </c>
      <c r="G69" s="32"/>
      <c r="H69" s="32"/>
      <c r="I69" s="32"/>
      <c r="J69" s="32"/>
      <c r="K69" s="32"/>
      <c r="L69" s="32"/>
      <c r="M69" s="36"/>
      <c r="N69" s="36"/>
      <c r="O69" s="36"/>
      <c r="P69" s="36"/>
      <c r="Q69" s="36"/>
      <c r="R69" s="36"/>
      <c r="S69" s="36"/>
      <c r="T69" s="36"/>
      <c r="U69" s="36"/>
    </row>
    <row r="70" spans="1:21" x14ac:dyDescent="0.3">
      <c r="A70" s="1"/>
      <c r="B70" s="1"/>
      <c r="C70" s="1"/>
      <c r="D70" s="46">
        <v>31</v>
      </c>
      <c r="E70" s="51">
        <v>5</v>
      </c>
      <c r="F70" s="47">
        <f t="shared" si="0"/>
        <v>2.2608081511232871E-2</v>
      </c>
      <c r="G70" s="32"/>
      <c r="H70" s="32"/>
      <c r="I70" s="32"/>
      <c r="J70" s="32"/>
      <c r="K70" s="32"/>
      <c r="L70" s="32"/>
      <c r="M70" s="36"/>
      <c r="N70" s="36"/>
      <c r="O70" s="36"/>
      <c r="P70" s="36"/>
      <c r="Q70" s="36"/>
      <c r="R70" s="36"/>
      <c r="S70" s="36"/>
      <c r="T70" s="36"/>
      <c r="U70" s="36"/>
    </row>
    <row r="71" spans="1:21" x14ac:dyDescent="0.3">
      <c r="A71" s="1"/>
      <c r="B71" s="1"/>
      <c r="C71" s="1"/>
      <c r="D71" s="46">
        <v>31.5</v>
      </c>
      <c r="E71" s="52">
        <v>4.5</v>
      </c>
      <c r="F71" s="47">
        <f t="shared" si="0"/>
        <v>1.8908037244965516E-2</v>
      </c>
      <c r="G71" s="32"/>
      <c r="H71" s="32"/>
      <c r="I71" s="32"/>
      <c r="J71" s="32"/>
      <c r="K71" s="32"/>
      <c r="L71" s="32"/>
      <c r="M71" s="36"/>
      <c r="N71" s="36"/>
      <c r="O71" s="36"/>
      <c r="P71" s="36"/>
      <c r="Q71" s="36"/>
      <c r="R71" s="36"/>
      <c r="S71" s="36"/>
      <c r="T71" s="36"/>
      <c r="U71" s="36"/>
    </row>
    <row r="72" spans="1:21" x14ac:dyDescent="0.3">
      <c r="A72" s="1"/>
      <c r="B72" s="1"/>
      <c r="C72" s="1"/>
      <c r="D72" s="46">
        <v>32</v>
      </c>
      <c r="E72" s="51">
        <v>4</v>
      </c>
      <c r="F72" s="47">
        <f t="shared" si="0"/>
        <v>1.5417723516338785E-2</v>
      </c>
      <c r="G72" s="32"/>
      <c r="H72" s="32"/>
      <c r="I72" s="32"/>
      <c r="J72" s="32"/>
      <c r="K72" s="32"/>
      <c r="L72" s="32"/>
      <c r="M72" s="36"/>
      <c r="N72" s="36"/>
      <c r="O72" s="36"/>
      <c r="P72" s="36"/>
      <c r="Q72" s="36"/>
      <c r="R72" s="36"/>
      <c r="S72" s="36"/>
      <c r="T72" s="36"/>
      <c r="U72" s="36"/>
    </row>
    <row r="73" spans="1:21" x14ac:dyDescent="0.3">
      <c r="A73" s="1"/>
      <c r="B73" s="1"/>
      <c r="C73" s="1"/>
      <c r="D73" s="46">
        <v>32.5</v>
      </c>
      <c r="E73" s="52">
        <v>3.5</v>
      </c>
      <c r="F73" s="47">
        <f t="shared" si="0"/>
        <v>1.2175957530861042E-2</v>
      </c>
      <c r="G73" s="32"/>
      <c r="H73" s="32"/>
      <c r="I73" s="32"/>
      <c r="J73" s="32"/>
      <c r="K73" s="32"/>
      <c r="L73" s="32"/>
      <c r="M73" s="36"/>
      <c r="N73" s="36"/>
      <c r="O73" s="36"/>
      <c r="P73" s="36"/>
      <c r="Q73" s="36"/>
      <c r="R73" s="36"/>
      <c r="S73" s="36"/>
      <c r="T73" s="36"/>
      <c r="U73" s="36"/>
    </row>
    <row r="74" spans="1:21" x14ac:dyDescent="0.3">
      <c r="A74" s="1"/>
      <c r="B74" s="1"/>
      <c r="C74" s="1"/>
      <c r="D74" s="46">
        <v>33</v>
      </c>
      <c r="E74" s="51">
        <v>3</v>
      </c>
      <c r="F74" s="47">
        <f t="shared" ref="F74:F80" si="1">($B$3*(D73+$B$11)^2*(E73+$B$12)^2)/(3*$B$6*$B$4*$B$5)</f>
        <v>9.2229680287864036E-3</v>
      </c>
      <c r="G74" s="32"/>
      <c r="H74" s="32"/>
      <c r="I74" s="32"/>
      <c r="J74" s="32"/>
      <c r="K74" s="32"/>
      <c r="L74" s="32"/>
      <c r="M74" s="36"/>
      <c r="N74" s="36"/>
      <c r="O74" s="36"/>
      <c r="P74" s="36"/>
      <c r="Q74" s="36"/>
      <c r="R74" s="36"/>
      <c r="S74" s="36"/>
      <c r="T74" s="36"/>
      <c r="U74" s="36"/>
    </row>
    <row r="75" spans="1:21" x14ac:dyDescent="0.3">
      <c r="A75" s="1"/>
      <c r="B75" s="1"/>
      <c r="C75" s="1"/>
      <c r="D75" s="46">
        <v>33.5</v>
      </c>
      <c r="E75" s="52">
        <v>2.5</v>
      </c>
      <c r="F75" s="47">
        <f t="shared" si="1"/>
        <v>6.6003952851147471E-3</v>
      </c>
      <c r="G75" s="32"/>
      <c r="H75" s="32"/>
      <c r="I75" s="32"/>
      <c r="J75" s="32"/>
      <c r="K75" s="32"/>
      <c r="L75" s="32"/>
      <c r="M75" s="36"/>
      <c r="N75" s="36"/>
      <c r="O75" s="36"/>
      <c r="P75" s="36"/>
      <c r="Q75" s="36"/>
      <c r="R75" s="36"/>
      <c r="S75" s="36"/>
      <c r="T75" s="36"/>
      <c r="U75" s="36"/>
    </row>
    <row r="76" spans="1:21" x14ac:dyDescent="0.3">
      <c r="A76" s="1"/>
      <c r="B76" s="1"/>
      <c r="C76" s="1"/>
      <c r="D76" s="46">
        <v>34</v>
      </c>
      <c r="E76" s="51">
        <v>2</v>
      </c>
      <c r="F76" s="47">
        <f t="shared" si="1"/>
        <v>4.3512911095917083E-3</v>
      </c>
      <c r="G76" s="32"/>
      <c r="H76" s="32"/>
      <c r="I76" s="32"/>
      <c r="J76" s="32"/>
      <c r="K76" s="32"/>
      <c r="L76" s="32"/>
      <c r="M76" s="36"/>
      <c r="N76" s="36"/>
      <c r="O76" s="36"/>
      <c r="P76" s="36"/>
      <c r="Q76" s="36"/>
      <c r="R76" s="36"/>
      <c r="S76" s="36"/>
      <c r="T76" s="36"/>
      <c r="U76" s="36"/>
    </row>
    <row r="77" spans="1:21" x14ac:dyDescent="0.3">
      <c r="A77" s="1"/>
      <c r="B77" s="1"/>
      <c r="C77" s="1"/>
      <c r="D77" s="46">
        <v>34.5</v>
      </c>
      <c r="E77" s="52">
        <v>1.5</v>
      </c>
      <c r="F77" s="47">
        <f t="shared" si="1"/>
        <v>2.5201188467086815E-3</v>
      </c>
      <c r="G77" s="32"/>
      <c r="H77" s="32"/>
      <c r="I77" s="32"/>
      <c r="J77" s="32"/>
      <c r="K77" s="32"/>
      <c r="L77" s="32"/>
      <c r="M77" s="36"/>
      <c r="N77" s="36"/>
      <c r="O77" s="36"/>
      <c r="P77" s="36"/>
      <c r="Q77" s="36"/>
      <c r="R77" s="36"/>
      <c r="S77" s="36"/>
      <c r="T77" s="36"/>
      <c r="U77" s="36"/>
    </row>
    <row r="78" spans="1:21" x14ac:dyDescent="0.3">
      <c r="A78" s="1"/>
      <c r="B78" s="1"/>
      <c r="C78" s="1"/>
      <c r="D78" s="46">
        <v>35</v>
      </c>
      <c r="E78" s="51">
        <v>1</v>
      </c>
      <c r="F78" s="47">
        <f t="shared" si="1"/>
        <v>1.1527533757028207E-3</v>
      </c>
      <c r="G78" s="32"/>
      <c r="H78" s="32"/>
      <c r="I78" s="32"/>
      <c r="J78" s="32"/>
      <c r="K78" s="32"/>
      <c r="L78" s="32"/>
      <c r="M78" s="36"/>
      <c r="N78" s="36"/>
      <c r="O78" s="36"/>
      <c r="P78" s="36"/>
      <c r="Q78" s="36"/>
      <c r="R78" s="36"/>
      <c r="S78" s="36"/>
      <c r="T78" s="36"/>
      <c r="U78" s="36"/>
    </row>
    <row r="79" spans="1:21" x14ac:dyDescent="0.3">
      <c r="A79" s="1"/>
      <c r="B79" s="1"/>
      <c r="C79" s="1"/>
      <c r="D79" s="46">
        <v>35.5</v>
      </c>
      <c r="E79" s="52">
        <v>0.5</v>
      </c>
      <c r="F79" s="47">
        <f t="shared" si="1"/>
        <v>2.9648111055703669E-4</v>
      </c>
      <c r="G79" s="32"/>
      <c r="H79" s="32"/>
      <c r="I79" s="32"/>
      <c r="J79" s="32"/>
      <c r="K79" s="32"/>
      <c r="L79" s="32"/>
      <c r="M79" s="36"/>
      <c r="N79" s="36"/>
      <c r="O79" s="36"/>
      <c r="P79" s="36"/>
      <c r="Q79" s="36"/>
      <c r="R79" s="36"/>
      <c r="S79" s="36"/>
      <c r="T79" s="36"/>
      <c r="U79" s="36"/>
    </row>
    <row r="80" spans="1:21" ht="15" thickBot="1" x14ac:dyDescent="0.35">
      <c r="A80" s="1"/>
      <c r="B80" s="1"/>
      <c r="C80" s="1"/>
      <c r="D80" s="50">
        <v>36</v>
      </c>
      <c r="E80" s="54">
        <v>0</v>
      </c>
      <c r="F80" s="57">
        <f t="shared" si="1"/>
        <v>0</v>
      </c>
      <c r="G80" s="32"/>
      <c r="H80" s="32"/>
      <c r="I80" s="32"/>
      <c r="J80" s="32"/>
      <c r="K80" s="32"/>
      <c r="L80" s="32"/>
      <c r="M80" s="36"/>
      <c r="N80" s="36"/>
      <c r="O80" s="36"/>
      <c r="P80" s="36"/>
      <c r="Q80" s="36"/>
      <c r="R80" s="36"/>
      <c r="S80" s="36"/>
      <c r="T80" s="36"/>
      <c r="U80" s="36"/>
    </row>
    <row r="81" spans="4:21" x14ac:dyDescent="0.3"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</row>
  </sheetData>
  <mergeCells count="6">
    <mergeCell ref="D2:F2"/>
    <mergeCell ref="E3:F3"/>
    <mergeCell ref="E4:F4"/>
    <mergeCell ref="E5:F5"/>
    <mergeCell ref="A2:B2"/>
    <mergeCell ref="I2:K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F96A1-6BBD-496B-B058-F74B80348B97}">
  <dimension ref="A1:P30"/>
  <sheetViews>
    <sheetView tabSelected="1" zoomScale="61" zoomScaleNormal="61" workbookViewId="0">
      <selection activeCell="I34" sqref="I34"/>
    </sheetView>
  </sheetViews>
  <sheetFormatPr defaultRowHeight="14.4" x14ac:dyDescent="0.3"/>
  <cols>
    <col min="1" max="1" width="35.77734375" bestFit="1" customWidth="1"/>
    <col min="2" max="2" width="10.21875" bestFit="1" customWidth="1"/>
    <col min="4" max="4" width="17.88671875" customWidth="1"/>
    <col min="5" max="5" width="23.5546875" customWidth="1"/>
  </cols>
  <sheetData>
    <row r="1" spans="1:16" x14ac:dyDescent="0.3">
      <c r="A1" s="63"/>
      <c r="B1" s="63"/>
      <c r="C1" s="64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x14ac:dyDescent="0.3">
      <c r="A2" s="65" t="s">
        <v>2</v>
      </c>
      <c r="B2" s="66"/>
      <c r="C2" s="64"/>
      <c r="D2" s="65" t="s">
        <v>8</v>
      </c>
      <c r="E2" s="66"/>
      <c r="F2" s="63"/>
      <c r="G2" s="63"/>
      <c r="H2" s="63"/>
      <c r="I2" s="67" t="s">
        <v>22</v>
      </c>
      <c r="J2" s="68"/>
      <c r="K2" s="68"/>
      <c r="L2" s="63"/>
      <c r="M2" s="63"/>
      <c r="N2" s="63"/>
      <c r="O2" s="63"/>
      <c r="P2" s="63"/>
    </row>
    <row r="3" spans="1:16" x14ac:dyDescent="0.3">
      <c r="A3" s="69" t="s">
        <v>3</v>
      </c>
      <c r="B3" s="70" t="s">
        <v>56</v>
      </c>
      <c r="C3" s="64"/>
      <c r="D3" s="71" t="s">
        <v>20</v>
      </c>
      <c r="E3" s="72">
        <v>3.5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x14ac:dyDescent="0.3">
      <c r="A4" s="71" t="s">
        <v>10</v>
      </c>
      <c r="B4" s="72">
        <v>26.796900000000001</v>
      </c>
      <c r="C4" s="64"/>
      <c r="D4" s="73" t="s">
        <v>21</v>
      </c>
      <c r="E4" s="74">
        <v>7.5</v>
      </c>
      <c r="F4" s="63"/>
      <c r="G4" s="63"/>
      <c r="H4" s="63"/>
      <c r="I4" s="75"/>
      <c r="J4" s="75"/>
      <c r="K4" s="75"/>
      <c r="L4" s="63"/>
      <c r="M4" s="63"/>
      <c r="N4" s="63"/>
      <c r="O4" s="63"/>
      <c r="P4" s="63"/>
    </row>
    <row r="5" spans="1:16" ht="15" thickBot="1" x14ac:dyDescent="0.35">
      <c r="A5" s="76" t="s">
        <v>53</v>
      </c>
      <c r="B5" s="77">
        <v>108</v>
      </c>
      <c r="C5" s="64"/>
      <c r="D5" s="63"/>
      <c r="E5" s="63"/>
      <c r="F5" s="78"/>
      <c r="G5" s="63"/>
      <c r="H5" s="78"/>
      <c r="I5" s="75"/>
      <c r="J5" s="75"/>
      <c r="K5" s="75"/>
      <c r="L5" s="63"/>
      <c r="M5" s="63"/>
      <c r="N5" s="63"/>
      <c r="O5" s="63"/>
      <c r="P5" s="63"/>
    </row>
    <row r="6" spans="1:16" x14ac:dyDescent="0.3">
      <c r="A6" s="73" t="s">
        <v>5</v>
      </c>
      <c r="B6" s="74">
        <v>1760000</v>
      </c>
      <c r="C6" s="64"/>
      <c r="D6" s="79" t="s">
        <v>3</v>
      </c>
      <c r="E6" s="80" t="s">
        <v>12</v>
      </c>
      <c r="F6" s="63"/>
      <c r="G6" s="63"/>
      <c r="H6" s="78"/>
      <c r="I6" s="75"/>
      <c r="J6" s="75"/>
      <c r="K6" s="75"/>
      <c r="L6" s="63"/>
      <c r="M6" s="63"/>
      <c r="N6" s="63"/>
      <c r="O6" s="63"/>
      <c r="P6" s="63"/>
    </row>
    <row r="7" spans="1:16" x14ac:dyDescent="0.3">
      <c r="A7" s="81"/>
      <c r="B7" s="81"/>
      <c r="C7" s="64"/>
      <c r="D7" s="82">
        <v>0</v>
      </c>
      <c r="E7" s="83">
        <v>0</v>
      </c>
      <c r="F7" s="63"/>
      <c r="G7" s="63"/>
      <c r="H7" s="78" t="s">
        <v>35</v>
      </c>
      <c r="I7" s="75"/>
      <c r="J7" s="75"/>
      <c r="K7" s="75"/>
      <c r="L7" s="63"/>
      <c r="M7" s="63"/>
      <c r="N7" s="63"/>
      <c r="O7" s="63"/>
      <c r="P7" s="63"/>
    </row>
    <row r="8" spans="1:16" x14ac:dyDescent="0.3">
      <c r="A8" s="81"/>
      <c r="B8" s="81"/>
      <c r="C8" s="64"/>
      <c r="D8" s="82">
        <v>50</v>
      </c>
      <c r="E8" s="84">
        <f>(D8*$B$5^3)/(48*$B$6*$B$4)</f>
        <v>2.7822926600397129E-2</v>
      </c>
      <c r="F8" s="63"/>
      <c r="G8" s="63"/>
      <c r="H8" s="63"/>
      <c r="I8" s="75"/>
      <c r="J8" s="75"/>
      <c r="K8" s="75"/>
      <c r="L8" s="63"/>
      <c r="M8" s="63"/>
      <c r="N8" s="63"/>
      <c r="O8" s="63"/>
      <c r="P8" s="63"/>
    </row>
    <row r="9" spans="1:16" x14ac:dyDescent="0.3">
      <c r="A9" s="63"/>
      <c r="B9" s="63"/>
      <c r="C9" s="64"/>
      <c r="D9" s="82">
        <v>100</v>
      </c>
      <c r="E9" s="84">
        <f t="shared" ref="E9:E27" si="0">(D9*$B$5^3)/(48*$B$6*$B$4)</f>
        <v>5.5645853200794258E-2</v>
      </c>
      <c r="F9" s="63"/>
      <c r="G9" s="63"/>
      <c r="H9" s="63"/>
      <c r="I9" s="75"/>
      <c r="J9" s="75"/>
      <c r="K9" s="75"/>
      <c r="L9" s="63"/>
      <c r="M9" s="63"/>
      <c r="N9" s="63"/>
      <c r="O9" s="63"/>
      <c r="P9" s="63"/>
    </row>
    <row r="10" spans="1:16" x14ac:dyDescent="0.3">
      <c r="A10" s="63"/>
      <c r="B10" s="63"/>
      <c r="C10" s="64"/>
      <c r="D10" s="82">
        <v>150</v>
      </c>
      <c r="E10" s="84">
        <f t="shared" si="0"/>
        <v>8.3468779801191384E-2</v>
      </c>
      <c r="F10" s="63"/>
      <c r="G10" s="63"/>
      <c r="H10" s="78"/>
      <c r="I10" s="75"/>
      <c r="J10" s="75"/>
      <c r="K10" s="75"/>
      <c r="L10" s="63"/>
      <c r="M10" s="63"/>
      <c r="N10" s="63"/>
      <c r="O10" s="63"/>
      <c r="P10" s="63"/>
    </row>
    <row r="11" spans="1:16" x14ac:dyDescent="0.3">
      <c r="A11" s="63"/>
      <c r="B11" s="63"/>
      <c r="C11" s="64"/>
      <c r="D11" s="82">
        <v>200</v>
      </c>
      <c r="E11" s="84">
        <f t="shared" si="0"/>
        <v>0.11129170640158852</v>
      </c>
      <c r="F11" s="63"/>
      <c r="G11" s="63"/>
      <c r="H11" s="63"/>
      <c r="I11" s="63"/>
      <c r="J11" s="78" t="s">
        <v>19</v>
      </c>
      <c r="K11" s="63"/>
      <c r="L11" s="63"/>
      <c r="M11" s="63"/>
      <c r="N11" s="63"/>
      <c r="O11" s="63"/>
      <c r="P11" s="63"/>
    </row>
    <row r="12" spans="1:16" x14ac:dyDescent="0.3">
      <c r="A12" s="63"/>
      <c r="B12" s="63"/>
      <c r="C12" s="64"/>
      <c r="D12" s="82">
        <v>250</v>
      </c>
      <c r="E12" s="84">
        <f t="shared" si="0"/>
        <v>0.13911463300198565</v>
      </c>
      <c r="F12" s="63"/>
      <c r="G12" s="63"/>
      <c r="H12" s="63"/>
      <c r="I12" s="63"/>
      <c r="J12" s="78"/>
      <c r="K12" s="63"/>
      <c r="L12" s="63"/>
      <c r="M12" s="63"/>
      <c r="N12" s="63"/>
      <c r="O12" s="63"/>
      <c r="P12" s="63"/>
    </row>
    <row r="13" spans="1:16" x14ac:dyDescent="0.3">
      <c r="A13" s="64"/>
      <c r="B13" s="64"/>
      <c r="C13" s="64"/>
      <c r="D13" s="82">
        <v>300</v>
      </c>
      <c r="E13" s="84">
        <f t="shared" si="0"/>
        <v>0.16693755960238277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</row>
    <row r="14" spans="1:16" x14ac:dyDescent="0.3">
      <c r="A14" s="64"/>
      <c r="B14" s="64"/>
      <c r="C14" s="64"/>
      <c r="D14" s="82">
        <v>350</v>
      </c>
      <c r="E14" s="84">
        <f t="shared" si="0"/>
        <v>0.19476048620277991</v>
      </c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1:16" x14ac:dyDescent="0.3">
      <c r="A15" s="64"/>
      <c r="B15" s="64"/>
      <c r="C15" s="64"/>
      <c r="D15" s="82">
        <v>400</v>
      </c>
      <c r="E15" s="84">
        <f t="shared" si="0"/>
        <v>0.22258341280317703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</row>
    <row r="16" spans="1:16" x14ac:dyDescent="0.3">
      <c r="A16" s="64"/>
      <c r="B16" s="64"/>
      <c r="C16" s="64"/>
      <c r="D16" s="82">
        <v>450</v>
      </c>
      <c r="E16" s="84">
        <f t="shared" si="0"/>
        <v>0.25040633940357415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</row>
    <row r="17" spans="1:16" x14ac:dyDescent="0.3">
      <c r="A17" s="64"/>
      <c r="B17" s="64"/>
      <c r="C17" s="64"/>
      <c r="D17" s="82">
        <v>500</v>
      </c>
      <c r="E17" s="84">
        <f t="shared" si="0"/>
        <v>0.2782292660039713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</row>
    <row r="18" spans="1:16" x14ac:dyDescent="0.3">
      <c r="A18" s="64"/>
      <c r="B18" s="64"/>
      <c r="C18" s="64"/>
      <c r="D18" s="82">
        <v>550</v>
      </c>
      <c r="E18" s="84">
        <f t="shared" si="0"/>
        <v>0.30605219260436839</v>
      </c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1:16" x14ac:dyDescent="0.3">
      <c r="A19" s="64"/>
      <c r="B19" s="64"/>
      <c r="C19" s="64"/>
      <c r="D19" s="82">
        <v>600</v>
      </c>
      <c r="E19" s="84">
        <f t="shared" si="0"/>
        <v>0.33387511920476554</v>
      </c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</row>
    <row r="20" spans="1:16" x14ac:dyDescent="0.3">
      <c r="A20" s="64"/>
      <c r="B20" s="64"/>
      <c r="C20" s="64"/>
      <c r="D20" s="82">
        <v>650</v>
      </c>
      <c r="E20" s="84">
        <f t="shared" si="0"/>
        <v>0.36169804580516268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1:16" x14ac:dyDescent="0.3">
      <c r="A21" s="64"/>
      <c r="B21" s="64"/>
      <c r="C21" s="64"/>
      <c r="D21" s="82">
        <v>700</v>
      </c>
      <c r="E21" s="84">
        <f t="shared" si="0"/>
        <v>0.38952097240555983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spans="1:16" x14ac:dyDescent="0.3">
      <c r="A22" s="64"/>
      <c r="B22" s="64"/>
      <c r="C22" s="64"/>
      <c r="D22" s="82">
        <v>750</v>
      </c>
      <c r="E22" s="84">
        <f t="shared" si="0"/>
        <v>0.41734389900595692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1:16" x14ac:dyDescent="0.3">
      <c r="A23" s="64"/>
      <c r="B23" s="64"/>
      <c r="C23" s="64"/>
      <c r="D23" s="82">
        <v>800</v>
      </c>
      <c r="E23" s="84">
        <f t="shared" si="0"/>
        <v>0.44516682560635407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1:16" x14ac:dyDescent="0.3">
      <c r="A24" s="64"/>
      <c r="B24" s="64"/>
      <c r="C24" s="64"/>
      <c r="D24" s="82">
        <v>850</v>
      </c>
      <c r="E24" s="84">
        <f t="shared" si="0"/>
        <v>0.47298975220675121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1:16" x14ac:dyDescent="0.3">
      <c r="A25" s="64"/>
      <c r="B25" s="64"/>
      <c r="C25" s="64"/>
      <c r="D25" s="82">
        <v>900</v>
      </c>
      <c r="E25" s="84">
        <f t="shared" si="0"/>
        <v>0.5008126788071483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16" x14ac:dyDescent="0.3">
      <c r="A26" s="64"/>
      <c r="B26" s="64"/>
      <c r="C26" s="64"/>
      <c r="D26" s="82">
        <v>950</v>
      </c>
      <c r="E26" s="84">
        <f t="shared" si="0"/>
        <v>0.52863560540754539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16" ht="15" thickBot="1" x14ac:dyDescent="0.35">
      <c r="A27" s="64"/>
      <c r="B27" s="64"/>
      <c r="C27" s="64"/>
      <c r="D27" s="85">
        <v>1000</v>
      </c>
      <c r="E27" s="86">
        <f t="shared" si="0"/>
        <v>0.5564585320079426</v>
      </c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16" x14ac:dyDescent="0.3">
      <c r="A28" s="64"/>
      <c r="B28" s="64"/>
      <c r="C28" s="64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1:16" x14ac:dyDescent="0.3">
      <c r="A29" s="64"/>
      <c r="B29" s="64"/>
      <c r="C29" s="64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</row>
    <row r="30" spans="1:16" x14ac:dyDescent="0.3">
      <c r="A30" s="64"/>
      <c r="B30" s="64"/>
      <c r="C30" s="64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</sheetData>
  <mergeCells count="3">
    <mergeCell ref="A2:B2"/>
    <mergeCell ref="D2:E2"/>
    <mergeCell ref="I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Academic Integrity Statement</vt:lpstr>
      <vt:lpstr>Beam Calculator</vt:lpstr>
      <vt:lpstr>Basswood Beam Deflection Graph</vt:lpstr>
      <vt:lpstr>SYP Beam Deflection 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 Castro</dc:creator>
  <cp:lastModifiedBy>Jr Castro</cp:lastModifiedBy>
  <dcterms:created xsi:type="dcterms:W3CDTF">2022-10-27T20:59:55Z</dcterms:created>
  <dcterms:modified xsi:type="dcterms:W3CDTF">2022-11-04T20:10:24Z</dcterms:modified>
</cp:coreProperties>
</file>